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 O. Gonçalves\Desktop\JEAN\KG Engenharia\Serviços\Serviço - CRM\Projeto\REV06\"/>
    </mc:Choice>
  </mc:AlternateContent>
  <xr:revisionPtr revIDLastSave="0" documentId="13_ncr:1_{F45C6368-5A10-44EF-A915-C93D2BC66D52}" xr6:coauthVersionLast="47" xr6:coauthVersionMax="47" xr10:uidLastSave="{00000000-0000-0000-0000-000000000000}"/>
  <bookViews>
    <workbookView xWindow="-108" yWindow="-108" windowWidth="23256" windowHeight="12576" tabRatio="691" xr2:uid="{5FF0EF76-D111-4E9F-8794-1FDEE9D7E6EA}"/>
  </bookViews>
  <sheets>
    <sheet name="PLANILHA ORÇAMENTÁRIA" sheetId="2" r:id="rId1"/>
    <sheet name="CÁLCULO BDI" sheetId="6" r:id="rId2"/>
    <sheet name="ESTRUTURA ORÇ. COMPLEMENTAR" sheetId="5" r:id="rId3"/>
    <sheet name="COTAÇÕES P. ORÇ COMPLEMENTAR" sheetId="7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2" l="1"/>
  <c r="E85" i="2"/>
  <c r="E69" i="2"/>
  <c r="E43" i="2" l="1"/>
  <c r="E41" i="2"/>
  <c r="E26" i="2"/>
  <c r="F72" i="2"/>
  <c r="E127" i="2"/>
  <c r="D66" i="7"/>
  <c r="D65" i="7"/>
  <c r="D64" i="7"/>
  <c r="C8" i="6"/>
  <c r="E68" i="2"/>
  <c r="E25" i="2"/>
  <c r="E125" i="2"/>
  <c r="H5" i="2" l="1"/>
  <c r="E74" i="2"/>
  <c r="E32" i="2"/>
  <c r="G9" i="2" l="1"/>
  <c r="H9" i="2" s="1"/>
  <c r="G10" i="2"/>
  <c r="H10" i="2" s="1"/>
  <c r="G43" i="2"/>
  <c r="H43" i="2" s="1"/>
  <c r="G85" i="2"/>
  <c r="H85" i="2" s="1"/>
  <c r="G59" i="2"/>
  <c r="H59" i="2" s="1"/>
  <c r="G127" i="2"/>
  <c r="H127" i="2" s="1"/>
  <c r="G18" i="2"/>
  <c r="H18" i="2" s="1"/>
  <c r="G29" i="2"/>
  <c r="H29" i="2" s="1"/>
  <c r="G119" i="2"/>
  <c r="H119" i="2" s="1"/>
  <c r="G103" i="2"/>
  <c r="H103" i="2" s="1"/>
  <c r="G102" i="2"/>
  <c r="H102" i="2" s="1"/>
  <c r="G42" i="2"/>
  <c r="H42" i="2" s="1"/>
  <c r="G128" i="2"/>
  <c r="H128" i="2" s="1"/>
  <c r="G15" i="2"/>
  <c r="H15" i="2" s="1"/>
  <c r="G106" i="2"/>
  <c r="H106" i="2" s="1"/>
  <c r="G94" i="2"/>
  <c r="H94" i="2" s="1"/>
  <c r="G34" i="2"/>
  <c r="H34" i="2" s="1"/>
  <c r="G97" i="2"/>
  <c r="H97" i="2" s="1"/>
  <c r="G84" i="2"/>
  <c r="H84" i="2" s="1"/>
  <c r="G62" i="2"/>
  <c r="H62" i="2" s="1"/>
  <c r="G105" i="2"/>
  <c r="H105" i="2" s="1"/>
  <c r="G114" i="2"/>
  <c r="H114" i="2" s="1"/>
  <c r="G145" i="2"/>
  <c r="H145" i="2" s="1"/>
  <c r="G54" i="2"/>
  <c r="H54" i="2" s="1"/>
  <c r="G129" i="2"/>
  <c r="H129" i="2" s="1"/>
  <c r="G74" i="2"/>
  <c r="H74" i="2" s="1"/>
  <c r="G148" i="2"/>
  <c r="H148" i="2" s="1"/>
  <c r="G75" i="2"/>
  <c r="H75" i="2" s="1"/>
  <c r="G149" i="2"/>
  <c r="H149" i="2" s="1"/>
  <c r="G113" i="2"/>
  <c r="H113" i="2" s="1"/>
  <c r="G58" i="2"/>
  <c r="H58" i="2" s="1"/>
  <c r="G139" i="2"/>
  <c r="H139" i="2" s="1"/>
  <c r="G101" i="2"/>
  <c r="H101" i="2" s="1"/>
  <c r="G138" i="2"/>
  <c r="H138" i="2" s="1"/>
  <c r="G39" i="2"/>
  <c r="H39" i="2" s="1"/>
  <c r="G124" i="2"/>
  <c r="H124" i="2" s="1"/>
  <c r="G88" i="2"/>
  <c r="H88" i="2" s="1"/>
  <c r="G107" i="2"/>
  <c r="H107" i="2" s="1"/>
  <c r="G108" i="2"/>
  <c r="H108" i="2" s="1"/>
  <c r="G70" i="2"/>
  <c r="H70" i="2" s="1"/>
  <c r="G20" i="2"/>
  <c r="H20" i="2" s="1"/>
  <c r="G78" i="2"/>
  <c r="H78" i="2" s="1"/>
  <c r="G125" i="2"/>
  <c r="H125" i="2" s="1"/>
  <c r="G115" i="2"/>
  <c r="H115" i="2" s="1"/>
  <c r="G63" i="2"/>
  <c r="H63" i="2" s="1"/>
  <c r="G86" i="2"/>
  <c r="H86" i="2" s="1"/>
  <c r="G89" i="2"/>
  <c r="H89" i="2" s="1"/>
  <c r="G104" i="2"/>
  <c r="H104" i="2" s="1"/>
  <c r="G83" i="2"/>
  <c r="H83" i="2" s="1"/>
  <c r="G28" i="2"/>
  <c r="H28" i="2" s="1"/>
  <c r="G142" i="2"/>
  <c r="H142" i="2" s="1"/>
  <c r="G56" i="2"/>
  <c r="H56" i="2" s="1"/>
  <c r="G71" i="2"/>
  <c r="H71" i="2" s="1"/>
  <c r="G61" i="2"/>
  <c r="H61" i="2" s="1"/>
  <c r="G80" i="2"/>
  <c r="H80" i="2" s="1"/>
  <c r="G147" i="2"/>
  <c r="H147" i="2" s="1"/>
  <c r="G76" i="2"/>
  <c r="H76" i="2" s="1"/>
  <c r="G140" i="2"/>
  <c r="H140" i="2" s="1"/>
  <c r="G44" i="2"/>
  <c r="H44" i="2" s="1"/>
  <c r="G72" i="2"/>
  <c r="H72" i="2" s="1"/>
  <c r="G16" i="2"/>
  <c r="H16" i="2" s="1"/>
  <c r="G53" i="2"/>
  <c r="H53" i="2" s="1"/>
  <c r="G131" i="2"/>
  <c r="H131" i="2" s="1"/>
  <c r="G120" i="2"/>
  <c r="H120" i="2" s="1"/>
  <c r="G31" i="2"/>
  <c r="H31" i="2" s="1"/>
  <c r="G35" i="2"/>
  <c r="H35" i="2" s="1"/>
  <c r="G55" i="2"/>
  <c r="H55" i="2" s="1"/>
  <c r="G68" i="2"/>
  <c r="H68" i="2" s="1"/>
  <c r="G137" i="2"/>
  <c r="H137" i="2" s="1"/>
  <c r="G25" i="2"/>
  <c r="H25" i="2" s="1"/>
  <c r="G117" i="2"/>
  <c r="H117" i="2" s="1"/>
  <c r="G27" i="2"/>
  <c r="H27" i="2" s="1"/>
  <c r="G17" i="2"/>
  <c r="H17" i="2" s="1"/>
  <c r="G82" i="2"/>
  <c r="H82" i="2" s="1"/>
  <c r="G118" i="2"/>
  <c r="H118" i="2" s="1"/>
  <c r="G60" i="2"/>
  <c r="H60" i="2" s="1"/>
  <c r="G99" i="2"/>
  <c r="H99" i="2" s="1"/>
  <c r="G132" i="2"/>
  <c r="H132" i="2" s="1"/>
  <c r="G37" i="2"/>
  <c r="H37" i="2" s="1"/>
  <c r="G141" i="2"/>
  <c r="H141" i="2" s="1"/>
  <c r="G52" i="2"/>
  <c r="H52" i="2" s="1"/>
  <c r="G146" i="2"/>
  <c r="H146" i="2" s="1"/>
  <c r="G26" i="2"/>
  <c r="H26" i="2" s="1"/>
  <c r="G143" i="2"/>
  <c r="H143" i="2" s="1"/>
  <c r="G122" i="2"/>
  <c r="H122" i="2" s="1"/>
  <c r="G33" i="2"/>
  <c r="H33" i="2" s="1"/>
  <c r="G130" i="2"/>
  <c r="H130" i="2" s="1"/>
  <c r="G79" i="2"/>
  <c r="H79" i="2" s="1"/>
  <c r="G100" i="2"/>
  <c r="H100" i="2" s="1"/>
  <c r="G45" i="2"/>
  <c r="H45" i="2" s="1"/>
  <c r="G121" i="2"/>
  <c r="H121" i="2" s="1"/>
  <c r="G32" i="2"/>
  <c r="H32" i="2" s="1"/>
  <c r="G116" i="2"/>
  <c r="H116" i="2" s="1"/>
  <c r="G40" i="2"/>
  <c r="H40" i="2" s="1"/>
  <c r="G98" i="2"/>
  <c r="H98" i="2" s="1"/>
  <c r="G96" i="2"/>
  <c r="H96" i="2" s="1"/>
  <c r="G41" i="2"/>
  <c r="H41" i="2" s="1"/>
  <c r="G57" i="2"/>
  <c r="H57" i="2" s="1"/>
  <c r="G19" i="2"/>
  <c r="H19" i="2" s="1"/>
  <c r="G144" i="2"/>
  <c r="H144" i="2" s="1"/>
  <c r="G36" i="2"/>
  <c r="H36" i="2" s="1"/>
  <c r="G87" i="2"/>
  <c r="H87" i="2" s="1"/>
  <c r="G73" i="2"/>
  <c r="H73" i="2" s="1"/>
  <c r="G123" i="2"/>
  <c r="H123" i="2" s="1"/>
  <c r="G126" i="2"/>
  <c r="H126" i="2" s="1"/>
  <c r="G38" i="2"/>
  <c r="H38" i="2" s="1"/>
  <c r="G95" i="2"/>
  <c r="H95" i="2" s="1"/>
  <c r="G46" i="2"/>
  <c r="H46" i="2" s="1"/>
  <c r="G77" i="2"/>
  <c r="H77" i="2" s="1"/>
  <c r="G69" i="2"/>
  <c r="H69" i="2" s="1"/>
  <c r="G47" i="2"/>
  <c r="H47" i="2" s="1"/>
  <c r="G81" i="2"/>
  <c r="H81" i="2" s="1"/>
  <c r="E30" i="2"/>
  <c r="F30" i="2"/>
  <c r="G30" i="2" s="1"/>
  <c r="H11" i="2" l="1"/>
  <c r="H21" i="2"/>
  <c r="H133" i="2"/>
  <c r="H150" i="2"/>
  <c r="H64" i="2"/>
  <c r="H109" i="2"/>
  <c r="H90" i="2"/>
  <c r="H30" i="2"/>
  <c r="H48" i="2" s="1"/>
  <c r="H151" i="2" l="1"/>
</calcChain>
</file>

<file path=xl/sharedStrings.xml><?xml version="1.0" encoding="utf-8"?>
<sst xmlns="http://schemas.openxmlformats.org/spreadsheetml/2006/main" count="789" uniqueCount="365">
  <si>
    <t>Und.</t>
  </si>
  <si>
    <t>RL</t>
  </si>
  <si>
    <t>L</t>
  </si>
  <si>
    <t>Dia</t>
  </si>
  <si>
    <t>und.</t>
  </si>
  <si>
    <t>BDI</t>
  </si>
  <si>
    <t>Não tem na Sinapi</t>
  </si>
  <si>
    <t>Não tem na Sinapi. A tabela possui apenas papel kraft betumado</t>
  </si>
  <si>
    <t>Não tem na Sinapi. A tabela possui apenas refletor LED até 50W</t>
  </si>
  <si>
    <t>Não tem na Sinapi refletor RGB.</t>
  </si>
  <si>
    <t>Não tem na Sinapi valor para locação, apenas para compra</t>
  </si>
  <si>
    <t>2.4</t>
  </si>
  <si>
    <t>3.5</t>
  </si>
  <si>
    <t>3.2</t>
  </si>
  <si>
    <t>6.1</t>
  </si>
  <si>
    <t>6.5</t>
  </si>
  <si>
    <t>6.6</t>
  </si>
  <si>
    <t>6.7</t>
  </si>
  <si>
    <t>6.17</t>
  </si>
  <si>
    <t>7.1</t>
  </si>
  <si>
    <t>7.2</t>
  </si>
  <si>
    <t>ORÇAMENTO DE RECUPERAÇÃO DA IMPERMEABILIZAÇÃO DA CÚPULA - CRM/PR</t>
  </si>
  <si>
    <t xml:space="preserve">Orçamento referente às obras de recuperação da impermeabilização da cúpula, contemplando recuperação da impermeabilização de lajes no entorno da cúpula, adequações na cobertura da sobre cúpula, correções nos telhados e rufos do entorno da cúpula, recuperação das instalações elétricas para funcionamento dos refletores da cúpula e troca da porta de acesso à cúpula, conforme projetos fornecidos pelo contratante baseado nos valores do SINAPI e valores comerciais, com BDI conforme equação para cálculo do percentual recomendado pelo Acórdão 2.622/2013 - TCU. </t>
  </si>
  <si>
    <t>Rua Victório viezzer, 84 - Vista Alegre, Curitiba/PR, 80810-340</t>
  </si>
  <si>
    <t>Base Sinapi</t>
  </si>
  <si>
    <t>Data orçamento:</t>
  </si>
  <si>
    <t>ITEM</t>
  </si>
  <si>
    <t>OBJETO:</t>
  </si>
  <si>
    <t xml:space="preserve">LOCAL: 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</si>
  <si>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</si>
  <si>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</si>
  <si>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</si>
  <si>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</si>
  <si>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</si>
  <si>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</si>
  <si>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</si>
  <si>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</si>
  <si>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</si>
  <si>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</si>
  <si>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</si>
  <si>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</si>
  <si>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</si>
  <si>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</si>
  <si>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</si>
  <si>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</si>
  <si>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</si>
  <si>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</si>
  <si>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</si>
  <si>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</si>
  <si>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</si>
  <si>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</si>
  <si>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</si>
  <si>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</si>
  <si>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</si>
  <si>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</si>
  <si>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</si>
  <si>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3.1</t>
  </si>
  <si>
    <t>3.3</t>
  </si>
  <si>
    <t>3.4</t>
  </si>
  <si>
    <t>3.6</t>
  </si>
  <si>
    <t>3.7</t>
  </si>
  <si>
    <t>3.8</t>
  </si>
  <si>
    <t>3.9</t>
  </si>
  <si>
    <t>3.10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</si>
  <si>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</si>
  <si>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</si>
  <si>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</si>
  <si>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</si>
  <si>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</si>
  <si>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</si>
  <si>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</si>
  <si>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</si>
  <si>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</si>
  <si>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</si>
  <si>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</si>
  <si>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</si>
  <si>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</si>
  <si>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</si>
  <si>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</si>
  <si>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</si>
  <si>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</si>
  <si>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</si>
  <si>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</si>
  <si>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</si>
  <si>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</si>
  <si>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</si>
  <si>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</si>
  <si>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</si>
  <si>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</si>
  <si>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</si>
  <si>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</si>
  <si>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</si>
  <si>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</si>
  <si>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</si>
  <si>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</si>
  <si>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</si>
  <si>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</si>
  <si>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</si>
  <si>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</si>
  <si>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6.2</t>
  </si>
  <si>
    <t>6.3</t>
  </si>
  <si>
    <t>6.4</t>
  </si>
  <si>
    <t>6.8</t>
  </si>
  <si>
    <t>6.9</t>
  </si>
  <si>
    <t>6.10</t>
  </si>
  <si>
    <t>6.11</t>
  </si>
  <si>
    <t>6.12</t>
  </si>
  <si>
    <t>6.15</t>
  </si>
  <si>
    <t>6.16</t>
  </si>
  <si>
    <t>6.18</t>
  </si>
  <si>
    <t>7.3</t>
  </si>
  <si>
    <t>7.4</t>
  </si>
  <si>
    <t>7.5</t>
  </si>
  <si>
    <t>7.6</t>
  </si>
  <si>
    <t>7.7</t>
  </si>
  <si>
    <t>7.8</t>
  </si>
  <si>
    <t>7.9</t>
  </si>
  <si>
    <t>7.13</t>
  </si>
  <si>
    <t>7.14</t>
  </si>
  <si>
    <t>7.15</t>
  </si>
  <si>
    <t>7.16</t>
  </si>
  <si>
    <t>PORTA EM ALUMÍNIO DE ABRIR TIPO VENEZIANA COM GUARNIÇÃO, FIXAÇÃO COM PARAFUSOS - FORNECIMENTO E INSTALAÇÃO. AF_12/2019</t>
  </si>
  <si>
    <t>VERGA MOLDADA IN LOCO EM CONCRETO PARA PORTAS COM ATÉ 1,5 M DE VÃO. AF_03/2016</t>
  </si>
  <si>
    <t>DEMOLIÇÃO DE ALVENARIA DE BLOCO FURADO, DE FORMA MANUAL, SEM REAPROVEITAMENTO. AF_12/2017</t>
  </si>
  <si>
    <t>MASSA ÚNICA, PARA RECEBIMENTO DE PINTURA, EM ARGAMASSA TRAÇO 1:2:8, PREPARO MANUAL, APLICADA MANUALMENTE EM FACES INTERNAS DE PAREDES, ESPESSURA DE 20MM, COM EXECUÇÃO DE TALISCAS. AF_06/2014</t>
  </si>
  <si>
    <t>REMOÇÃO DE PORTAS, DE FORMA MANUAL, SEM REAPROVEITAMENTO. AF_12/2017</t>
  </si>
  <si>
    <t>APLICAÇÃO E LIXAMENTO DE MASSA LÁTEX EM PAREDES, DUAS DEMÃOS. AF_06/2014</t>
  </si>
  <si>
    <t>APLICAÇÃO MANUAL DE PINTURA COM TINTA LÁTEX ACRÍLICA EM PAREDES, DUAS DEMÃOS. AF_06/2014</t>
  </si>
  <si>
    <t>TÉCNICO EM SEGURANÇA DO TRABALHO COM ENCARGOS COMPLEMENTARES</t>
  </si>
  <si>
    <t>SELANTE ELASTICO MONOCOMPONENTE A BASE DE POLIURETANO (PU) PARA JUNTAS DIVERSAS</t>
  </si>
  <si>
    <t>ADITIVO PLASTIFICANTE E ESTABILIZADOR PARA ARGAMASSAS DE ASSENTAMENTO E REBOCO, LIQUIDO E ISENTO DE CLORETOS</t>
  </si>
  <si>
    <t>ADITIVO IMPERMEABILIZANTE DE PEGA NORMAL PARA ARGAMASSAS E CONCRETOS SEM ARMACAO, LIQUIDO E ISENTO DE CLORETOS</t>
  </si>
  <si>
    <t>ARGAMASSA INDUSTRIALIZADA PARA CHAPISCO COLANTE</t>
  </si>
  <si>
    <t>DISCO DE CORTE DIAMANTADO SEGMENTADO PARA CONCRETO, DIAMETRO DE 110 MM, FURO DE 20 MM</t>
  </si>
  <si>
    <t>TELA DE ACO SOLDADA GALVANIZADA/ZINCADA PARA ALVENARIA, FIO D = *1,24 MM, MALHA 25 X 25 MM</t>
  </si>
  <si>
    <t>SERVENTE COM ENCARGOS COMPLEMENTARES</t>
  </si>
  <si>
    <t>LIMPEZA DE SUPERFÍCIE COM JATO DE ALTA PRESSÃO. AF_04/2019</t>
  </si>
  <si>
    <t>IMPERMEABILIZADOR COM ENCARGOS COMPLEMENTARES</t>
  </si>
  <si>
    <t>TRATAMENTO DE RALO OU PONTO EMERGENTE COM ARGAMASSA POLIMÉRICA / MEMBRANA ACRÍLICA REFORÇADO COM VÉU DE POLIÉSTER (MAV). AF_06/2018</t>
  </si>
  <si>
    <t>CONTRAPISO EM ARGAMASSA TRAÇO 1:4 (CIMENTO E AREIA), PREPARO MECÂNICO COM BETONEIRA 400 L, APLICADO EM ÁREAS SECAS SOBRE LAJE, NÃO ADERIDO, ACABAMENTO NÃO REFORÇADO, ESPESSURA 6CM. AF_07/2021</t>
  </si>
  <si>
    <t>MASSA ÚNICA, PARA RECEBIMENTO DE PINTURA, EM ARGAMASSA TRAÇO 1:2:8, PREPARO MECÂNICO COM BETONEIRA 400L, APLICADA MANUALMENTE EM FACES INTERNAS DE PAREDES, ESPESSURA DE 20MM, COM EXECUÇÃO DE TALISCAS. AF_06/2014</t>
  </si>
  <si>
    <t>CHAPISCO APLICADO EM ALVENARIAS E ESTRUTURAS DE CONCRETO INTERNAS, COM COLHER DE PEDREIRO.  ARGAMASSA TRAÇO 1:3 COM PREPARO MANUAL. AF_06/2014</t>
  </si>
  <si>
    <t>DEMOLIÇÃO DE ARGAMASSAS, DE FORMA MANUAL, SEM REAPROVEITAMENTO. AF_12/2017</t>
  </si>
  <si>
    <t>ESCOVA CIRCULAR EM ACO LATONADO, 6 X 1 " (DIAMETRO X ESPESSURA), FURO DE 1 1/4 ", FIO ONDULADO *0,30* MM</t>
  </si>
  <si>
    <t>PINTOR COM ENCARGOS COMPLEMENTARES</t>
  </si>
  <si>
    <t>APLICAÇÃO DE FUNDO SELADOR ACRÍLICO EM PAREDES, UMA DEMÃO. AF_06/2014</t>
  </si>
  <si>
    <t>TEXTURA ACRÍLICA, APLICAÇÃO MANUAL EM PAREDE, UMA DEMÃO. AF_09/2016</t>
  </si>
  <si>
    <t>TELHADISTA COM ENCARGOS COMPLEMENTARES</t>
  </si>
  <si>
    <t>RUFO EXTERNO/INTERNO EM CHAPA DE AÇO GALVANIZADO NÚMERO 26, CORTE DE 33 CM, INCLUSO IÇAMENTO. AF_07/2019</t>
  </si>
  <si>
    <t>CALHA EM CHAPA DE AÇO GALVANIZADO NÚMERO 24, DESENVOLVIMENTO DE 50 CM, INCLUSO TRANSPORTE VERTICAL. AF_07/2019</t>
  </si>
  <si>
    <t>TINTA ESMALTE SINTETICO PREMIUM DE EFEITO PROTETOR DE SUPERFICIE METALICA ALUMINIO</t>
  </si>
  <si>
    <t>FORRO EM RÉGUAS DE PVC, FRISADO, PARA AMBIENTES COMERCIAIS, INCLUSIVE ESTRUTURA DE FIXAÇÃO. AF_05/2017_P</t>
  </si>
  <si>
    <t>JOELHO PVC, SOLDAVEL, PB, 90 GRAUS, DN 100 MM, PARA ESGOTO PREDIAL</t>
  </si>
  <si>
    <t>TE SANITARIO, PVC, DN 100 X 100 MM, SERIE NORMAL, PARA ESGOTO PREDIAL</t>
  </si>
  <si>
    <t>LUVA SIMPLES, PVC SERIE R, 100 MM, PARA ESGOTO OU AGUAS PLUVIAIS PREDIAIS</t>
  </si>
  <si>
    <t>TUBO PVC  SERIE NORMAL, DN 100 MM, PARA ESGOTO  PREDIAL (NBR 5688)</t>
  </si>
  <si>
    <t>ANEL BORRACHA PARA TUBO ESGOTO PREDIAL, DN 100 MM (NBR 5688)</t>
  </si>
  <si>
    <t>ADESIVO PLASTICO PARA PVC, FRASCO COM 175 GR</t>
  </si>
  <si>
    <t>PASTA LUBRIFICANTE PARA TUBOS E CONEXOES COM JUNTA ELASTICA, EMBALAGEM DE *400* GR (USO EM PVC, ACO, POLIETILENO E OUTROS)</t>
  </si>
  <si>
    <t>CABO DE ACO GALVANIZADO, DIAMETRO 9,53 MM (3/8"), COM ALMA DE FIBRA 6 X 25 F</t>
  </si>
  <si>
    <t>LOCACAO DE ANDAIME METALICO TIPO FACHADEIRO, LARGURA DE 1,20 M, ALTURA POR PECA DE 2,0 M, INCLUINDO SAPATAS E ITENS NECESSARIOS A INSTALACAO</t>
  </si>
  <si>
    <t>LONA PLASTICA EXTRA FORTE PRETA, E = 200 MICRA</t>
  </si>
  <si>
    <t>PEDREIRO COM ENCARGOS COMPLEMENTARES</t>
  </si>
  <si>
    <t>DEMOLIÇÃO DE REVESTIMENTO CERÂMICO, DE FORMA MANUAL, SEM REAPROVEITAMENTO. AF_12/2017</t>
  </si>
  <si>
    <t>REVESTIMENTO CERÂMICO PARA PAREDES EXTERNAS EM PASTILHAS DE PORCELANA 5 X 5 CM (PLACAS DE 30 X 30 CM), ALINHADAS A PRUMO, APLICADO EM PANOS SEM VÃOS. AF_06/2014</t>
  </si>
  <si>
    <t>MONTAGEM E DESMONTAGEM DE ANDAIME MODULAR FACHADEIRO, COM PISO METÁLICO, PARA EDIFICAÇÕES COM MÚLTIPLOS PAVIMENTOS (EXCLUSIVE ANDAIME E LIMPEZA). AF_11/2017</t>
  </si>
  <si>
    <t>ELETRODUTO DE PVC RIGIDO ROSCAVEL DE 3/4 ", SEM LUVA</t>
  </si>
  <si>
    <t>LUVA EM PVC RIGIDO ROSCAVEL, DE 3/4", PARA ELETRODUTO</t>
  </si>
  <si>
    <t>CONDULETE DE ALUMINIO TIPO C, PARA ELETRODUTO ROSCAVEL DE 3/4", COM TAMPA CEGA</t>
  </si>
  <si>
    <t>CONDULETE DE ALUMINIO TIPO E, PARA ELETRODUTO ROSCAVEL DE 3/4", COM TAMPA CEGA</t>
  </si>
  <si>
    <t>ABRACADEIRA EM ACO PARA AMARRACAO DE ELETRODUTOS, TIPO D, COM 3/4" E CUNHA DE FIXACAO</t>
  </si>
  <si>
    <t>SENSOR DE PRESENCA BIVOLT COM FOTOCELULA PARA QUALQUER TIPO DE LAMPADA, POTENCIA MAXIMA *1000* W, USO EXTERNO</t>
  </si>
  <si>
    <t>CABO DE COBRE, FLEXIVEL, CLASSE 4 OU 5, ISOLACAO EM PVC/A, ANTICHAMA BWF-B, 1 CONDUTOR, 450/750 V, SECAO NOMINAL 2,5 MM2</t>
  </si>
  <si>
    <t>DISJUNTOR TIPO DIN/IEC, MONOPOLAR DE 6  ATE  32A</t>
  </si>
  <si>
    <t>ELETRICISTA COM ENCARGOS COMPLEMENTARES</t>
  </si>
  <si>
    <t>SUBSTITUIÇÃO DE LUMINÁRIA DE VAPOR DE MERCÚRIO/VAPOR DE SÓDIO POR LUMINÁRIA DE LED PARA ILUMINAÇÃO PÚBLICA (NÃO INCLUI FORNECIMENTO). AF_08/2020</t>
  </si>
  <si>
    <t>MOTIVO DO USO DE ORÇAMENTO COMERCIAL</t>
  </si>
  <si>
    <t>MATERIAL / SERVIÇO</t>
  </si>
  <si>
    <t>VLR. UNIT.</t>
  </si>
  <si>
    <t>FORNECEDOR</t>
  </si>
  <si>
    <t>CÓDIGO</t>
  </si>
  <si>
    <t>PROJETO DE LINHA DE VIDA</t>
  </si>
  <si>
    <t>ITEM COMPONENTE DO BDI</t>
  </si>
  <si>
    <t>AC</t>
  </si>
  <si>
    <t>R</t>
  </si>
  <si>
    <t>S+G</t>
  </si>
  <si>
    <t>DF</t>
  </si>
  <si>
    <t>I</t>
  </si>
  <si>
    <t>ADMINISTRAÇÃO CENTRAL</t>
  </si>
  <si>
    <t>RISCOS</t>
  </si>
  <si>
    <t>SEGURO E GARANTIA</t>
  </si>
  <si>
    <t>LUCRO</t>
  </si>
  <si>
    <t>TRIBUTOS (PIS, CONFINS E ISS)</t>
  </si>
  <si>
    <t>DESPESAS FINANCEIRAS</t>
  </si>
  <si>
    <t>SIGLA</t>
  </si>
  <si>
    <t>FÓRMULA PARA CÁLCULO DO BDI CONFORME ACÓRDÃO 2622/2013 DO TCU</t>
  </si>
  <si>
    <t>BDI:</t>
  </si>
  <si>
    <t>DESCRIÇÃO DE SERVIÇOS / MATERIAL</t>
  </si>
  <si>
    <t>VLR. UNIT. SEM BDI</t>
  </si>
  <si>
    <t>UNID.</t>
  </si>
  <si>
    <t>QTD.</t>
  </si>
  <si>
    <t>VLR. COM BDI</t>
  </si>
  <si>
    <t>VLR. TOTAL</t>
  </si>
  <si>
    <t>1 - TROCA DA PORTA DE ACESSO À CÚPULA</t>
  </si>
  <si>
    <t>2 - IMPERMEABILIZAÇÃO INTERNA DA CÚPULA</t>
  </si>
  <si>
    <t>6 - PROLONGAMENTO DA COBERTURA SOBRE CÚPULA</t>
  </si>
  <si>
    <t>3 - RECUPERAÇÃO DA TEXTURA DAS PAREDES INTERNAS DA CÚPULA</t>
  </si>
  <si>
    <t>4 - IMPERMEABILIZAÇÃO DE LAJES DO ENTORNO DA CÚPULA</t>
  </si>
  <si>
    <t>5 - REVISÃO DOS TELHADOS DO ENTORNO DA CÚPULA</t>
  </si>
  <si>
    <t>7 - INSTALAÇÃO DE REFLETORES</t>
  </si>
  <si>
    <t>SINAPI - Não desonerado</t>
  </si>
  <si>
    <t>tn</t>
  </si>
  <si>
    <t>6.13</t>
  </si>
  <si>
    <t>6.14</t>
  </si>
  <si>
    <t>6.19</t>
  </si>
  <si>
    <t>TRAMA DE AÇO COMPOSTA POR TERÇAS PARA TELHADOS DE ATÉ 2 ÁGUAS PARA TELHA ONDULADA DE FIBROCIMENTO, METÁLICA, PLÁSTICA OU TERMOACÚSTICA, INCLUSO TRANSPORTE VERTICAL. AF_07/2019</t>
  </si>
  <si>
    <t>TOTAL ETAPA</t>
  </si>
  <si>
    <t>TOTAL ETAPA:</t>
  </si>
  <si>
    <t>Responsável técnico pelo orçamento:</t>
  </si>
  <si>
    <t>Eng. Jean de Oliveira Gonçalves / CREA PR-178.771/D</t>
  </si>
  <si>
    <t>(41) 99834-0642 - E-MAIL: Solucoes@kgengenharia.com</t>
  </si>
  <si>
    <t>Jean de Oliveira Gonçalves</t>
  </si>
  <si>
    <t>Klemba e Gonçalves Soluções em Engenharia LTDA</t>
  </si>
  <si>
    <t>______________________________________________________________________</t>
  </si>
  <si>
    <t>TOTAL GERAL COM BDI</t>
  </si>
  <si>
    <t>MANTA LIQUIDA DE BASE ASFALTICA MODIFICADA COM A ADICAO DE ELASTOMEROS DILUIDOS EM SOLVENTE ORGANICO, APLICACAO A FRIO (MEMBRANA IMPERMEABILIZANTE ASFASTICA)</t>
  </si>
  <si>
    <t>2.23</t>
  </si>
  <si>
    <t>4.21</t>
  </si>
  <si>
    <t>4.22</t>
  </si>
  <si>
    <t>KG</t>
  </si>
  <si>
    <t>IMPERMEABILIZANTE FLEXIVEL BRANCO DE BASE ACRILICA PARA COBERTURAS</t>
  </si>
  <si>
    <t>VALORES ADOTADOS*</t>
  </si>
  <si>
    <t>*CONFORME 3° QUARTIL DO ACÓRDÃO DO TCU</t>
  </si>
  <si>
    <t>H</t>
  </si>
  <si>
    <t>310ML</t>
  </si>
  <si>
    <t>UN</t>
  </si>
  <si>
    <t>M</t>
  </si>
  <si>
    <t>M2</t>
  </si>
  <si>
    <t>M3</t>
  </si>
  <si>
    <t>M2XMES</t>
  </si>
  <si>
    <t>TARUGO CINZA 25MM</t>
  </si>
  <si>
    <t>TARUGO CINZA 20MM</t>
  </si>
  <si>
    <t>SERRA MARMORE MAKITA 4100NH2 220V</t>
  </si>
  <si>
    <t>LAVADORA AP KARCHER HD 7/13 MAXI 220V</t>
  </si>
  <si>
    <t>ESMERILHADEIRA BOSCH 4" 220V</t>
  </si>
  <si>
    <t>PROJETO DE LINHA DE VIDA 60METROS LINEARES</t>
  </si>
  <si>
    <t>PROJETO DE MONTAGEM ANDAIME FACHADEIRO 343M2</t>
  </si>
  <si>
    <t>PAPELÃO ONDULADO 1,2 DIVERSOS</t>
  </si>
  <si>
    <t>CAÇAMBA 5M³</t>
  </si>
  <si>
    <t>CAÇAMBA DE MATERIAIS CONTAMINADOS</t>
  </si>
  <si>
    <t>PC</t>
  </si>
  <si>
    <t>DIA</t>
  </si>
  <si>
    <t>COMPARATIVO COTAÇÕES SOLICITADAS</t>
  </si>
  <si>
    <t>UND.</t>
  </si>
  <si>
    <t>DIPROTEC</t>
  </si>
  <si>
    <t>REFLETOR LED 100W 6500K</t>
  </si>
  <si>
    <t>REFLETOR 150W RGB BIVOLT</t>
  </si>
  <si>
    <t>CASA DO CONSTRUTOR</t>
  </si>
  <si>
    <t>ASKSUL</t>
  </si>
  <si>
    <t>CASA NOVA</t>
  </si>
  <si>
    <t>ILLUX</t>
  </si>
  <si>
    <t>TRANSPONTES</t>
  </si>
  <si>
    <t>IDENTIFICAÇÃO DO ORÇAMENTO</t>
  </si>
  <si>
    <t>IMPERMIX</t>
  </si>
  <si>
    <t>MAXPRO 20 MM EBAS00020</t>
  </si>
  <si>
    <t>MAXPRO 25 MM EBAS00025</t>
  </si>
  <si>
    <t>PRUMO COMERCIAL</t>
  </si>
  <si>
    <t>TAROCEL P/JUNTA 20,0MM</t>
  </si>
  <si>
    <t>TAROCEL P/JUNTA 25,00MM</t>
  </si>
  <si>
    <t>ALUGAMÁQUINAS</t>
  </si>
  <si>
    <t>SERRA MARMORE 4.3/8 110MM 220V C CHAVE</t>
  </si>
  <si>
    <t>LAVADORA DE ALTA PRESSÃO 1600LIB KARCHER 220V C/PISTOLA E MANGUEIRA</t>
  </si>
  <si>
    <t>ESMERILHADEIRA ANGULAR 4.1/2" - 220V C/ PUNHO E PROTEÇÃO DO DISCO</t>
  </si>
  <si>
    <t>SERRA MÁRMORE 4" - ref. Bosch 1548.9 ou makita 4100 NH2 - 220V</t>
  </si>
  <si>
    <t>ESMERILHADEIRA 5" - ref. Makita GA5010 220V</t>
  </si>
  <si>
    <t>LAVADORA DE ALTA PRESSÃO HD 585 - ref. Karcher Profi Plus 110V</t>
  </si>
  <si>
    <t>VYGA</t>
  </si>
  <si>
    <t>PROJETO DE MONTAGEM ANDAIME FACHADEIRO</t>
  </si>
  <si>
    <t>ELETRORASTRO</t>
  </si>
  <si>
    <t>IRMÃO ABAGE</t>
  </si>
  <si>
    <t>REFLETOR LED 100W 5500K BIVOLT PRETO</t>
  </si>
  <si>
    <t xml:space="preserve">REFLETOR LED 100W RGB IP66 BIVOLT </t>
  </si>
  <si>
    <t>PROJETOR LED 100W 6,5K BIVOLT 8000LM IP66 PRETO (10825) - JNG JNG</t>
  </si>
  <si>
    <t>PROJETOR LED 30W RGB BIVOLT IP65 - LUMINATTI LUMINATTI</t>
  </si>
  <si>
    <t>TRANSDETRITOS</t>
  </si>
  <si>
    <t>DISKCAÇAMBA</t>
  </si>
  <si>
    <t>DESCARTE DE RESÍDUO CLASSE C FIBRA DE VIDRO NÃO RECICLÁVEL</t>
  </si>
  <si>
    <t>RESÍDUOS CLASSE C (FIBRA DE VIDRO)</t>
  </si>
  <si>
    <t>CAÇAMBA 5M³ PARA DESCARTE DE RESÍDUOS CLASSE A</t>
  </si>
  <si>
    <t>PAPELÃO ONDULADO EM BOBINA 1,20 X 50M (ROLO)</t>
  </si>
  <si>
    <t>PROJEÇÃO</t>
  </si>
  <si>
    <t>DESENVOLVIMENTO DE PROJETO EXECUTIVO PARA 60M DE LINHA DE VIDA</t>
  </si>
  <si>
    <t>DESENVOLVIMENTO DE PROJETO EXECUTIVO PARA MONTAGEM DE 343M² DE ANDAIME FACHADEIRO</t>
  </si>
  <si>
    <t>COM 1</t>
  </si>
  <si>
    <t>COM 2</t>
  </si>
  <si>
    <t>COM 3</t>
  </si>
  <si>
    <t>COM 4</t>
  </si>
  <si>
    <t>COM 5</t>
  </si>
  <si>
    <t>COM 6</t>
  </si>
  <si>
    <t>COM 7</t>
  </si>
  <si>
    <t>COM 8</t>
  </si>
  <si>
    <t>COM 9</t>
  </si>
  <si>
    <t>COM 10</t>
  </si>
  <si>
    <t>COM 11</t>
  </si>
  <si>
    <t>COM 12</t>
  </si>
  <si>
    <t>COM 13</t>
  </si>
  <si>
    <t>ÓTIMA LOCADORA</t>
  </si>
  <si>
    <t>ORÇAMENTO COMPLEMENTAR</t>
  </si>
  <si>
    <t>GLOBAL EMBALAGEM</t>
  </si>
  <si>
    <t>PAPELÃO ONDULADO 1,20 X 50M VIRGEM</t>
  </si>
  <si>
    <t>ITEM ORÇADO: TARUGO/TARUCEL PARA JUNTA DE DILATAÇÃO CINZA 20MM</t>
  </si>
  <si>
    <t>ITEM ORÇADO: TARUGO/TARUCEL PARA JUNTA DE DILATAÇÃO CINZA 25MM</t>
  </si>
  <si>
    <t>ITEM ORÇADO: LOCAÇÃO SERRA MÁRMORE 4"</t>
  </si>
  <si>
    <t>ITEM ORÇADO: LOCAÇÃO LAVADORA DE ALTA PRESSÃO</t>
  </si>
  <si>
    <t>ITEM ORÇADO: LOCAÇÃO ESMERILHADEIRA 4"</t>
  </si>
  <si>
    <t>ITEM ORÇADO: PROJETO DE LINHA DE VIDA</t>
  </si>
  <si>
    <t xml:space="preserve">ITEM ORÇADO: PROJETO DE MONTAGEM DE ANDAIME </t>
  </si>
  <si>
    <t>ITEM ORÇADO: PAPELÃO ONDULADO</t>
  </si>
  <si>
    <t>ITEM ORÇADO: REFLETOR LED 100W</t>
  </si>
  <si>
    <t>ITEM ORÇADO: REFLETOR RGB 100W</t>
  </si>
  <si>
    <t>ITEM ORÇADO: CAÇAMBA 5M3 CLASSE A</t>
  </si>
  <si>
    <t>ITEM ORÇADO: CAÇAMBA RESÍDUO CONTAMINADO</t>
  </si>
  <si>
    <t>LEGENDA</t>
  </si>
  <si>
    <t>ORÇ DIPROTEC.PDF</t>
  </si>
  <si>
    <t>ORÇ PRUMO COMERCIAL 1.PDF</t>
  </si>
  <si>
    <t>ORÇ CASA DO CONSTRUTOR.PDF</t>
  </si>
  <si>
    <t>ORÇ ALUGAMÁQUINAS.PDF</t>
  </si>
  <si>
    <t>ORÇ ÓTIMA LOCADORA.PDF</t>
  </si>
  <si>
    <t>ORÇ ASKSUL.PDF</t>
  </si>
  <si>
    <t>ORÇ VYGA.PDF</t>
  </si>
  <si>
    <t>ORÇ PROJEÇÃO.PDF</t>
  </si>
  <si>
    <t>ORÇ CASA NOVA.PDF</t>
  </si>
  <si>
    <t>ORÇ PRUMO COMERCIAL 2.PDF</t>
  </si>
  <si>
    <t>ORÇ GLOBAL EMBALAGEM.PDF</t>
  </si>
  <si>
    <t>ORÇ ILLUX.PDF</t>
  </si>
  <si>
    <t>ORÇ ELETRORASTRO.PDF</t>
  </si>
  <si>
    <t>ORÇ IRMÃOS ABAGE.PDF</t>
  </si>
  <si>
    <t>ORÇ TRANSPONTES.PDF</t>
  </si>
  <si>
    <t>ORÇ TRANSDETRITOS.PDF</t>
  </si>
  <si>
    <t>ORÇ DISKCAÇAMBA.PDF</t>
  </si>
  <si>
    <t>DESCRIÇÃO DO ITEM NO ORÇAMENTO DO FORNECEDOR</t>
  </si>
  <si>
    <t>COTAÇÃO DE MENOR CUSTO FINAL</t>
  </si>
  <si>
    <t>TON</t>
  </si>
  <si>
    <t>Não tem na Sinapi o item de policarbonato</t>
  </si>
  <si>
    <t>CHAPA POLICARBONATO COMPACTO 4MM CRISTAL (R$ 870,00/CHAPA DE 1,00X2,00M)</t>
  </si>
  <si>
    <t>A CASA DO POLICARBONATO</t>
  </si>
  <si>
    <t>ORÇ A CASA DO POLICARBONATO</t>
  </si>
  <si>
    <t>ITEM ORÇADO: CHAPA DE POLICARBONATO COMPACTO CRISTAL 4MM</t>
  </si>
  <si>
    <t>PC - COMPACTO 4MM CRISTAL 2050X6000MM (R$ 3.800,00/CHAPA DE 2,05X6,00M)</t>
  </si>
  <si>
    <t>POLICARBONATO CURITIBA</t>
  </si>
  <si>
    <t>ORÇ POLICARBONATO CURITIBA</t>
  </si>
  <si>
    <t>PC COMP CRISTAL 4 X 2050 X 6000 MM IMP</t>
  </si>
  <si>
    <t>ACTOS</t>
  </si>
  <si>
    <t>ORÇ ACTOS</t>
  </si>
  <si>
    <t>PC COMP CRISTAL 4 X 2050 X 6000 MM IMP (R$ 3.400/CHAPA DE 2,05X6,00M)</t>
  </si>
  <si>
    <t>6.20</t>
  </si>
  <si>
    <t>VEU POLIESTER</t>
  </si>
  <si>
    <t>AJUDANTE ESPECIALIZADO COM ENCARGOS COMPLEMENTARES</t>
  </si>
  <si>
    <t>ORÇ IMPERMIX 1.PDF</t>
  </si>
  <si>
    <t>PLACA DE OBRA (PARA CONSTRUCAO CIVIL) EM CHAPA GALVANIZADA *N. 22*, ADESIVADA, DE *2,0 X 1,125* M (SEM POSTES PARA FIXACAO)</t>
  </si>
  <si>
    <t>0.1</t>
  </si>
  <si>
    <t>0.2</t>
  </si>
  <si>
    <t>0 - MOBILIZAÇÃO E DESMOBILIZAÇÃO DO CANTEIRO DE OBRAS</t>
  </si>
  <si>
    <t>3.11</t>
  </si>
  <si>
    <t>3.12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</si>
</sst>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6">
    <xf numFmtId="0" fontId="0" fillId="0" borderId="0" xfId="0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22" xfId="0" applyFont="1" applyBorder="1" applyAlignment="1">
      <alignment horizontal="center" vertical="center"/>
    </xf>
    <xf numFmtId="10" fontId="0" fillId="0" borderId="0" xfId="2" applyNumberFormat="1" applyFont="1"/>
    <xf numFmtId="0" fontId="0" fillId="0" borderId="6" xfId="0" applyBorder="1" applyAlignment="1">
      <alignment horizontal="center"/>
    </xf>
    <xf numFmtId="10" fontId="0" fillId="0" borderId="8" xfId="2" applyNumberFormat="1" applyFont="1" applyBorder="1" applyAlignment="1">
      <alignment horizontal="center"/>
    </xf>
    <xf numFmtId="10" fontId="0" fillId="0" borderId="11" xfId="2" applyNumberFormat="1" applyFont="1" applyBorder="1" applyAlignment="1">
      <alignment horizontal="center"/>
    </xf>
    <xf numFmtId="0" fontId="2" fillId="0" borderId="5" xfId="0" applyFont="1" applyBorder="1"/>
    <xf numFmtId="10" fontId="2" fillId="0" borderId="1" xfId="0" applyNumberFormat="1" applyFont="1" applyBorder="1" applyAlignment="1">
      <alignment horizontal="center"/>
    </xf>
    <xf numFmtId="0" fontId="4" fillId="0" borderId="31" xfId="0" applyFont="1" applyFill="1" applyBorder="1" applyAlignment="1">
      <alignment horizontal="center" vertical="center" wrapText="1"/>
    </xf>
    <xf numFmtId="17" fontId="3" fillId="0" borderId="8" xfId="0" applyNumberFormat="1" applyFont="1" applyFill="1" applyBorder="1" applyAlignment="1">
      <alignment horizontal="center" vertical="center"/>
    </xf>
    <xf numFmtId="14" fontId="3" fillId="0" borderId="8" xfId="0" applyNumberFormat="1" applyFont="1" applyFill="1" applyBorder="1" applyAlignment="1">
      <alignment horizontal="center" vertical="center"/>
    </xf>
    <xf numFmtId="10" fontId="3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44" fontId="3" fillId="0" borderId="7" xfId="1" applyFont="1" applyFill="1" applyBorder="1" applyAlignment="1">
      <alignment vertical="center" wrapText="1"/>
    </xf>
    <xf numFmtId="44" fontId="3" fillId="0" borderId="32" xfId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3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44" fontId="3" fillId="0" borderId="8" xfId="1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44" fontId="3" fillId="0" borderId="10" xfId="1" applyFont="1" applyFill="1" applyBorder="1" applyAlignment="1">
      <alignment vertical="center" wrapText="1"/>
    </xf>
    <xf numFmtId="44" fontId="3" fillId="0" borderId="33" xfId="1" applyFont="1" applyFill="1" applyBorder="1" applyAlignment="1">
      <alignment vertical="center" wrapText="1"/>
    </xf>
    <xf numFmtId="44" fontId="3" fillId="0" borderId="11" xfId="1" applyFont="1" applyFill="1" applyBorder="1" applyAlignment="1">
      <alignment vertical="center" wrapText="1"/>
    </xf>
    <xf numFmtId="44" fontId="3" fillId="0" borderId="0" xfId="0" applyNumberFormat="1" applyFont="1" applyAlignment="1">
      <alignment vertical="center"/>
    </xf>
    <xf numFmtId="0" fontId="4" fillId="0" borderId="3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4" fontId="3" fillId="0" borderId="7" xfId="1" applyFont="1" applyBorder="1" applyAlignment="1">
      <alignment vertical="center" wrapText="1"/>
    </xf>
    <xf numFmtId="44" fontId="3" fillId="0" borderId="32" xfId="1" applyFont="1" applyBorder="1" applyAlignment="1">
      <alignment vertical="center" wrapText="1"/>
    </xf>
    <xf numFmtId="44" fontId="3" fillId="0" borderId="8" xfId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44" fontId="3" fillId="0" borderId="14" xfId="1" applyFont="1" applyBorder="1" applyAlignment="1">
      <alignment vertical="center" wrapText="1"/>
    </xf>
    <xf numFmtId="44" fontId="3" fillId="0" borderId="34" xfId="1" applyFont="1" applyBorder="1" applyAlignment="1">
      <alignment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44" fontId="3" fillId="0" borderId="10" xfId="1" applyFont="1" applyBorder="1" applyAlignment="1">
      <alignment vertical="center" wrapText="1"/>
    </xf>
    <xf numFmtId="44" fontId="3" fillId="0" borderId="33" xfId="1" applyFont="1" applyBorder="1" applyAlignment="1">
      <alignment vertical="center" wrapText="1"/>
    </xf>
    <xf numFmtId="44" fontId="3" fillId="0" borderId="11" xfId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44" fontId="5" fillId="3" borderId="27" xfId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44" fontId="7" fillId="0" borderId="0" xfId="0" applyNumberFormat="1" applyFont="1" applyAlignment="1">
      <alignment vertical="center"/>
    </xf>
    <xf numFmtId="44" fontId="4" fillId="4" borderId="25" xfId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/>
    <xf numFmtId="0" fontId="3" fillId="5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4" fontId="3" fillId="0" borderId="7" xfId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44" fontId="3" fillId="0" borderId="7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4" fontId="3" fillId="5" borderId="7" xfId="1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44" fontId="3" fillId="0" borderId="7" xfId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44" fontId="3" fillId="0" borderId="10" xfId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44" fontId="3" fillId="0" borderId="14" xfId="1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5" borderId="14" xfId="0" applyFont="1" applyFill="1" applyBorder="1" applyAlignment="1">
      <alignment horizontal="center" vertical="center"/>
    </xf>
    <xf numFmtId="44" fontId="3" fillId="5" borderId="14" xfId="1" applyFont="1" applyFill="1" applyBorder="1" applyAlignment="1">
      <alignment vertical="center"/>
    </xf>
    <xf numFmtId="0" fontId="3" fillId="5" borderId="48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44" fontId="3" fillId="5" borderId="10" xfId="1" applyFont="1" applyFill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0" fontId="3" fillId="5" borderId="9" xfId="0" applyFont="1" applyFill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44" fontId="3" fillId="0" borderId="10" xfId="1" applyFont="1" applyBorder="1" applyAlignment="1">
      <alignment horizontal="center" vertical="center"/>
    </xf>
    <xf numFmtId="44" fontId="3" fillId="0" borderId="0" xfId="1" applyFont="1" applyAlignment="1">
      <alignment vertical="center"/>
    </xf>
    <xf numFmtId="44" fontId="3" fillId="0" borderId="7" xfId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2" fontId="3" fillId="0" borderId="0" xfId="0" applyNumberFormat="1" applyFont="1" applyAlignment="1">
      <alignment vertical="center"/>
    </xf>
    <xf numFmtId="0" fontId="3" fillId="0" borderId="49" xfId="0" applyFont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 vertical="center" wrapText="1"/>
    </xf>
    <xf numFmtId="44" fontId="3" fillId="0" borderId="14" xfId="1" applyFont="1" applyFill="1" applyBorder="1" applyAlignment="1">
      <alignment vertical="center" wrapText="1"/>
    </xf>
    <xf numFmtId="44" fontId="3" fillId="0" borderId="34" xfId="1" applyFont="1" applyFill="1" applyBorder="1" applyAlignment="1">
      <alignment vertical="center" wrapText="1"/>
    </xf>
    <xf numFmtId="44" fontId="3" fillId="0" borderId="48" xfId="1" applyFont="1" applyFill="1" applyBorder="1" applyAlignment="1">
      <alignment vertical="center" wrapText="1"/>
    </xf>
    <xf numFmtId="44" fontId="5" fillId="3" borderId="1" xfId="1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18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4" borderId="2" xfId="0" applyFont="1" applyFill="1" applyBorder="1" applyAlignment="1">
      <alignment horizontal="right" vertical="center" wrapText="1"/>
    </xf>
    <xf numFmtId="0" fontId="5" fillId="4" borderId="18" xfId="0" applyFont="1" applyFill="1" applyBorder="1" applyAlignment="1">
      <alignment horizontal="right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4">
    <cellStyle name="Moeda" xfId="1" builtinId="4"/>
    <cellStyle name="Moeda 2" xfId="3" xr:uid="{A0F26712-2267-4A36-8792-C57DEC6B27F9}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594360</xdr:colOff>
      <xdr:row>12</xdr:row>
      <xdr:rowOff>19050</xdr:rowOff>
    </xdr:from>
    <xdr:ext cx="3223062" cy="358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5BCB1158-7733-43CA-9415-683AA3D865F5}"/>
                </a:ext>
              </a:extLst>
            </xdr:cNvPr>
            <xdr:cNvSpPr txBox="1"/>
          </xdr:nvSpPr>
          <xdr:spPr>
            <a:xfrm>
              <a:off x="594360" y="2335530"/>
              <a:ext cx="3223062" cy="358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1" i="1">
                        <a:latin typeface="Cambria Math" panose="02040503050406030204" pitchFamily="18" charset="0"/>
                      </a:rPr>
                      <m:t>𝑩𝑫𝑰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+</m:t>
                        </m:r>
                        <m:d>
                          <m:dPr>
                            <m:ctrlPr>
                              <a:rPr lang="pt-BR" sz="11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𝑨𝑪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𝑹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𝑺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𝑮</m:t>
                            </m:r>
                          </m:e>
                        </m:d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)(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𝑫𝑭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)(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𝑳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𝑻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)</m:t>
                        </m:r>
                      </m:den>
                    </m:f>
                    <m:r>
                      <a:rPr lang="pt-BR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−1</m:t>
                    </m:r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5BCB1158-7733-43CA-9415-683AA3D865F5}"/>
                </a:ext>
              </a:extLst>
            </xdr:cNvPr>
            <xdr:cNvSpPr txBox="1"/>
          </xdr:nvSpPr>
          <xdr:spPr>
            <a:xfrm>
              <a:off x="594360" y="2335530"/>
              <a:ext cx="3223062" cy="358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100" b="1" i="0">
                  <a:latin typeface="Cambria Math" panose="02040503050406030204" pitchFamily="18" charset="0"/>
                </a:rPr>
                <a:t>𝑩𝑫𝑰=((𝟏+(𝑨𝑪+𝑹+𝑺+𝑮))(𝟏+𝑫𝑭)(𝟏+𝑳))/((𝟏−𝑻))  </a:t>
              </a:r>
              <a:r>
                <a:rPr lang="pt-BR" sz="1100" b="0" i="0">
                  <a:latin typeface="Cambria Math" panose="02040503050406030204" pitchFamily="18" charset="0"/>
                </a:rPr>
                <a:t>−1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0</xdr:col>
      <xdr:colOff>594360</xdr:colOff>
      <xdr:row>12</xdr:row>
      <xdr:rowOff>19050</xdr:rowOff>
    </xdr:from>
    <xdr:ext cx="3223062" cy="358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1315E6AB-951E-4A00-BDFB-C7F10F46F43E}"/>
                </a:ext>
              </a:extLst>
            </xdr:cNvPr>
            <xdr:cNvSpPr txBox="1"/>
          </xdr:nvSpPr>
          <xdr:spPr>
            <a:xfrm>
              <a:off x="594360" y="2327910"/>
              <a:ext cx="3223062" cy="358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1" i="1">
                        <a:latin typeface="Cambria Math" panose="02040503050406030204" pitchFamily="18" charset="0"/>
                      </a:rPr>
                      <m:t>𝑩𝑫𝑰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+</m:t>
                        </m:r>
                        <m:d>
                          <m:dPr>
                            <m:ctrlPr>
                              <a:rPr lang="pt-BR" sz="11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𝑨𝑪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𝑹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𝑺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𝑮</m:t>
                            </m:r>
                          </m:e>
                        </m:d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)(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𝑫𝑭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)(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𝑳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𝑻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)</m:t>
                        </m:r>
                      </m:den>
                    </m:f>
                    <m:r>
                      <a:rPr lang="pt-BR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−1</m:t>
                    </m:r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1315E6AB-951E-4A00-BDFB-C7F10F46F43E}"/>
                </a:ext>
              </a:extLst>
            </xdr:cNvPr>
            <xdr:cNvSpPr txBox="1"/>
          </xdr:nvSpPr>
          <xdr:spPr>
            <a:xfrm>
              <a:off x="594360" y="2327910"/>
              <a:ext cx="3223062" cy="358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1" i="0">
                  <a:latin typeface="Cambria Math" panose="02040503050406030204" pitchFamily="18" charset="0"/>
                </a:rPr>
                <a:t>𝑩𝑫𝑰=((𝟏+(𝑨𝑪+𝑹+𝑺+𝑮))(𝟏+𝑫𝑭)(𝟏+𝑳))/((𝟏−𝑻))  </a:t>
              </a:r>
              <a:r>
                <a:rPr lang="pt-BR" sz="1100" b="0" i="0">
                  <a:latin typeface="Cambria Math" panose="02040503050406030204" pitchFamily="18" charset="0"/>
                </a:rPr>
                <a:t>−1</a:t>
              </a:r>
              <a:endParaRPr lang="pt-BR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B0B4A-0C0A-415A-9473-F10833F906B4}">
  <sheetPr>
    <pageSetUpPr fitToPage="1"/>
  </sheetPr>
  <dimension ref="A1:K159"/>
  <sheetViews>
    <sheetView tabSelected="1" zoomScale="70" zoomScaleNormal="70" workbookViewId="0">
      <selection activeCell="I10" sqref="I10"/>
    </sheetView>
  </sheetViews>
  <sheetFormatPr defaultRowHeight="13.8" x14ac:dyDescent="0.3"/>
  <cols>
    <col min="1" max="1" width="10.88671875" style="46" customWidth="1"/>
    <col min="2" max="2" width="18.109375" style="46" bestFit="1" customWidth="1"/>
    <col min="3" max="3" width="162.5546875" style="18" customWidth="1"/>
    <col min="4" max="4" width="16.33203125" style="46" bestFit="1" customWidth="1"/>
    <col min="5" max="5" width="12" style="46" bestFit="1" customWidth="1"/>
    <col min="6" max="6" width="18" style="18" customWidth="1"/>
    <col min="7" max="7" width="16.77734375" style="18" customWidth="1"/>
    <col min="8" max="8" width="17.44140625" style="18" bestFit="1" customWidth="1"/>
    <col min="9" max="9" width="14.6640625" style="18" bestFit="1" customWidth="1"/>
    <col min="10" max="10" width="13.44140625" style="18" bestFit="1" customWidth="1"/>
    <col min="11" max="11" width="33.109375" style="18" bestFit="1" customWidth="1"/>
    <col min="12" max="12" width="30.77734375" style="18" customWidth="1"/>
    <col min="13" max="16384" width="8.88671875" style="18"/>
  </cols>
  <sheetData>
    <row r="1" spans="1:9" ht="39" customHeight="1" thickBot="1" x14ac:dyDescent="0.35">
      <c r="A1" s="155" t="s">
        <v>21</v>
      </c>
      <c r="B1" s="156"/>
      <c r="C1" s="156"/>
      <c r="D1" s="156"/>
      <c r="E1" s="156"/>
      <c r="F1" s="156"/>
      <c r="G1" s="156"/>
      <c r="H1" s="157"/>
    </row>
    <row r="2" spans="1:9" ht="25.05" customHeight="1" x14ac:dyDescent="0.3">
      <c r="A2" s="149" t="s">
        <v>27</v>
      </c>
      <c r="B2" s="151" t="s">
        <v>22</v>
      </c>
      <c r="C2" s="151"/>
      <c r="D2" s="151"/>
      <c r="E2" s="152"/>
      <c r="F2" s="160" t="s">
        <v>210</v>
      </c>
      <c r="G2" s="161"/>
      <c r="H2" s="162"/>
    </row>
    <row r="3" spans="1:9" ht="25.05" customHeight="1" x14ac:dyDescent="0.3">
      <c r="A3" s="149"/>
      <c r="B3" s="151"/>
      <c r="C3" s="151"/>
      <c r="D3" s="151"/>
      <c r="E3" s="152"/>
      <c r="F3" s="163" t="s">
        <v>24</v>
      </c>
      <c r="G3" s="164"/>
      <c r="H3" s="11">
        <v>44470</v>
      </c>
    </row>
    <row r="4" spans="1:9" ht="25.05" customHeight="1" x14ac:dyDescent="0.3">
      <c r="A4" s="150"/>
      <c r="B4" s="153"/>
      <c r="C4" s="153"/>
      <c r="D4" s="153"/>
      <c r="E4" s="154"/>
      <c r="F4" s="163" t="s">
        <v>25</v>
      </c>
      <c r="G4" s="164"/>
      <c r="H4" s="12">
        <v>44538</v>
      </c>
    </row>
    <row r="5" spans="1:9" ht="25.05" customHeight="1" thickBot="1" x14ac:dyDescent="0.35">
      <c r="A5" s="3" t="s">
        <v>28</v>
      </c>
      <c r="B5" s="158" t="s">
        <v>23</v>
      </c>
      <c r="C5" s="158"/>
      <c r="D5" s="158"/>
      <c r="E5" s="159"/>
      <c r="F5" s="165" t="s">
        <v>5</v>
      </c>
      <c r="G5" s="166"/>
      <c r="H5" s="13">
        <f>'CÁLCULO BDI'!C8</f>
        <v>0.27539813678414582</v>
      </c>
    </row>
    <row r="6" spans="1:9" ht="25.05" customHeight="1" thickBot="1" x14ac:dyDescent="0.35">
      <c r="A6" s="126" t="s">
        <v>362</v>
      </c>
      <c r="B6" s="127"/>
      <c r="C6" s="127"/>
      <c r="D6" s="127"/>
      <c r="E6" s="127"/>
      <c r="F6" s="127"/>
      <c r="G6" s="127"/>
      <c r="H6" s="128"/>
    </row>
    <row r="7" spans="1:9" ht="25.05" customHeight="1" x14ac:dyDescent="0.3">
      <c r="A7" s="129" t="s">
        <v>26</v>
      </c>
      <c r="B7" s="131" t="s">
        <v>180</v>
      </c>
      <c r="C7" s="131" t="s">
        <v>197</v>
      </c>
      <c r="D7" s="131" t="s">
        <v>199</v>
      </c>
      <c r="E7" s="131" t="s">
        <v>200</v>
      </c>
      <c r="F7" s="133" t="s">
        <v>198</v>
      </c>
      <c r="G7" s="135" t="s">
        <v>201</v>
      </c>
      <c r="H7" s="136"/>
    </row>
    <row r="8" spans="1:9" ht="25.05" customHeight="1" x14ac:dyDescent="0.3">
      <c r="A8" s="130"/>
      <c r="B8" s="132"/>
      <c r="C8" s="132"/>
      <c r="D8" s="132"/>
      <c r="E8" s="132"/>
      <c r="F8" s="134"/>
      <c r="G8" s="10" t="s">
        <v>178</v>
      </c>
      <c r="H8" s="19" t="s">
        <v>202</v>
      </c>
    </row>
    <row r="9" spans="1:9" ht="13.8" customHeight="1" x14ac:dyDescent="0.3">
      <c r="A9" s="20" t="s">
        <v>360</v>
      </c>
      <c r="B9" s="14">
        <v>88316</v>
      </c>
      <c r="C9" s="21" t="s">
        <v>135</v>
      </c>
      <c r="D9" s="14" t="s">
        <v>233</v>
      </c>
      <c r="E9" s="15">
        <v>8</v>
      </c>
      <c r="F9" s="16">
        <v>21.87</v>
      </c>
      <c r="G9" s="17">
        <f t="shared" ref="G9" si="0">F9*(1+$H$5)</f>
        <v>27.892957251469269</v>
      </c>
      <c r="H9" s="22">
        <f t="shared" ref="H9" si="1">E9*G9</f>
        <v>223.14365801175416</v>
      </c>
      <c r="I9" s="30"/>
    </row>
    <row r="10" spans="1:9" ht="13.8" customHeight="1" thickBot="1" x14ac:dyDescent="0.35">
      <c r="A10" s="118" t="s">
        <v>361</v>
      </c>
      <c r="B10" s="47">
        <v>4813</v>
      </c>
      <c r="C10" s="37" t="s">
        <v>359</v>
      </c>
      <c r="D10" s="47" t="s">
        <v>237</v>
      </c>
      <c r="E10" s="119">
        <v>1</v>
      </c>
      <c r="F10" s="120">
        <v>320</v>
      </c>
      <c r="G10" s="121">
        <f t="shared" ref="G10" si="2">F10*(1+$H$5)</f>
        <v>408.12740377092666</v>
      </c>
      <c r="H10" s="122">
        <f t="shared" ref="H10" si="3">E10*G10</f>
        <v>408.12740377092666</v>
      </c>
    </row>
    <row r="11" spans="1:9" ht="25.05" customHeight="1" thickBot="1" x14ac:dyDescent="0.35">
      <c r="A11" s="124" t="s">
        <v>216</v>
      </c>
      <c r="B11" s="125"/>
      <c r="C11" s="125"/>
      <c r="D11" s="125"/>
      <c r="E11" s="125"/>
      <c r="F11" s="125"/>
      <c r="G11" s="125"/>
      <c r="H11" s="123">
        <f>SUM(H9:H10)</f>
        <v>631.27106178268082</v>
      </c>
    </row>
    <row r="12" spans="1:9" ht="25.05" customHeight="1" thickBot="1" x14ac:dyDescent="0.35">
      <c r="A12" s="126" t="s">
        <v>203</v>
      </c>
      <c r="B12" s="127"/>
      <c r="C12" s="127"/>
      <c r="D12" s="127"/>
      <c r="E12" s="127"/>
      <c r="F12" s="127"/>
      <c r="G12" s="127"/>
      <c r="H12" s="128"/>
      <c r="I12" s="117"/>
    </row>
    <row r="13" spans="1:9" ht="15" customHeight="1" x14ac:dyDescent="0.3">
      <c r="A13" s="129" t="s">
        <v>26</v>
      </c>
      <c r="B13" s="131" t="s">
        <v>180</v>
      </c>
      <c r="C13" s="131" t="s">
        <v>197</v>
      </c>
      <c r="D13" s="131" t="s">
        <v>199</v>
      </c>
      <c r="E13" s="131" t="s">
        <v>200</v>
      </c>
      <c r="F13" s="133" t="s">
        <v>198</v>
      </c>
      <c r="G13" s="135" t="s">
        <v>201</v>
      </c>
      <c r="H13" s="136"/>
    </row>
    <row r="14" spans="1:9" ht="14.4" customHeight="1" x14ac:dyDescent="0.3">
      <c r="A14" s="130"/>
      <c r="B14" s="132"/>
      <c r="C14" s="132"/>
      <c r="D14" s="132"/>
      <c r="E14" s="132"/>
      <c r="F14" s="134"/>
      <c r="G14" s="10" t="s">
        <v>178</v>
      </c>
      <c r="H14" s="19" t="s">
        <v>202</v>
      </c>
    </row>
    <row r="15" spans="1:9" x14ac:dyDescent="0.3">
      <c r="A15" s="20" t="s">
        <v>29</v>
      </c>
      <c r="B15" s="14">
        <v>91341</v>
      </c>
      <c r="C15" s="21" t="s">
        <v>121</v>
      </c>
      <c r="D15" s="14" t="s">
        <v>237</v>
      </c>
      <c r="E15" s="15">
        <v>1.05</v>
      </c>
      <c r="F15" s="16">
        <v>683.93</v>
      </c>
      <c r="G15" s="17">
        <f>F15*(1+$H$5)</f>
        <v>872.28304769078079</v>
      </c>
      <c r="H15" s="22">
        <f>E15*G15</f>
        <v>915.89720007531992</v>
      </c>
      <c r="I15" s="117"/>
    </row>
    <row r="16" spans="1:9" x14ac:dyDescent="0.3">
      <c r="A16" s="20" t="s">
        <v>30</v>
      </c>
      <c r="B16" s="14">
        <v>93188</v>
      </c>
      <c r="C16" s="21" t="s">
        <v>122</v>
      </c>
      <c r="D16" s="14" t="s">
        <v>236</v>
      </c>
      <c r="E16" s="15">
        <v>0.7</v>
      </c>
      <c r="F16" s="16">
        <v>88.13</v>
      </c>
      <c r="G16" s="17">
        <f t="shared" ref="G16:G20" si="4">F16*(1+$H$5)</f>
        <v>112.40083779478677</v>
      </c>
      <c r="H16" s="22">
        <f t="shared" ref="H16:H20" si="5">E16*G16</f>
        <v>78.680586456350738</v>
      </c>
    </row>
    <row r="17" spans="1:11" x14ac:dyDescent="0.3">
      <c r="A17" s="20" t="s">
        <v>31</v>
      </c>
      <c r="B17" s="14">
        <v>97622</v>
      </c>
      <c r="C17" s="21" t="s">
        <v>123</v>
      </c>
      <c r="D17" s="14" t="s">
        <v>238</v>
      </c>
      <c r="E17" s="15">
        <v>0.16</v>
      </c>
      <c r="F17" s="16">
        <v>57.22</v>
      </c>
      <c r="G17" s="17">
        <f t="shared" si="4"/>
        <v>72.978281386788822</v>
      </c>
      <c r="H17" s="22">
        <f t="shared" si="5"/>
        <v>11.676525021886212</v>
      </c>
    </row>
    <row r="18" spans="1:11" ht="27.6" x14ac:dyDescent="0.3">
      <c r="A18" s="20" t="s">
        <v>32</v>
      </c>
      <c r="B18" s="14">
        <v>87530</v>
      </c>
      <c r="C18" s="21" t="s">
        <v>124</v>
      </c>
      <c r="D18" s="14" t="s">
        <v>237</v>
      </c>
      <c r="E18" s="15">
        <v>1.05</v>
      </c>
      <c r="F18" s="16">
        <v>36.909999999999997</v>
      </c>
      <c r="G18" s="17">
        <f t="shared" si="4"/>
        <v>47.074945228702816</v>
      </c>
      <c r="H18" s="22">
        <f t="shared" si="5"/>
        <v>49.428692490137962</v>
      </c>
      <c r="I18" s="117"/>
    </row>
    <row r="19" spans="1:11" x14ac:dyDescent="0.3">
      <c r="A19" s="20" t="s">
        <v>33</v>
      </c>
      <c r="B19" s="14">
        <v>97644</v>
      </c>
      <c r="C19" s="21" t="s">
        <v>125</v>
      </c>
      <c r="D19" s="14" t="s">
        <v>237</v>
      </c>
      <c r="E19" s="15">
        <v>1.05</v>
      </c>
      <c r="F19" s="16">
        <v>9.3699999999999992</v>
      </c>
      <c r="G19" s="17">
        <f t="shared" si="4"/>
        <v>11.950480541667446</v>
      </c>
      <c r="H19" s="22">
        <f t="shared" si="5"/>
        <v>12.548004568750818</v>
      </c>
    </row>
    <row r="20" spans="1:11" ht="14.4" thickBot="1" x14ac:dyDescent="0.35">
      <c r="A20" s="23" t="s">
        <v>34</v>
      </c>
      <c r="B20" s="24">
        <v>100309</v>
      </c>
      <c r="C20" s="25" t="s">
        <v>128</v>
      </c>
      <c r="D20" s="24" t="s">
        <v>233</v>
      </c>
      <c r="E20" s="26">
        <v>36</v>
      </c>
      <c r="F20" s="27">
        <v>31.55</v>
      </c>
      <c r="G20" s="28">
        <f t="shared" si="4"/>
        <v>40.238811215539805</v>
      </c>
      <c r="H20" s="29">
        <f t="shared" si="5"/>
        <v>1448.5972037594329</v>
      </c>
      <c r="K20" s="30"/>
    </row>
    <row r="21" spans="1:11" s="59" customFormat="1" ht="18" customHeight="1" thickBot="1" x14ac:dyDescent="0.35">
      <c r="A21" s="124" t="s">
        <v>216</v>
      </c>
      <c r="B21" s="125"/>
      <c r="C21" s="125"/>
      <c r="D21" s="125"/>
      <c r="E21" s="125"/>
      <c r="F21" s="125"/>
      <c r="G21" s="125"/>
      <c r="H21" s="58">
        <f>SUM(H15:H20)</f>
        <v>2516.8282123718786</v>
      </c>
      <c r="K21" s="60"/>
    </row>
    <row r="22" spans="1:11" ht="25.05" customHeight="1" thickBot="1" x14ac:dyDescent="0.35">
      <c r="A22" s="167" t="s">
        <v>204</v>
      </c>
      <c r="B22" s="168"/>
      <c r="C22" s="168"/>
      <c r="D22" s="168"/>
      <c r="E22" s="168"/>
      <c r="F22" s="168"/>
      <c r="G22" s="168"/>
      <c r="H22" s="169"/>
    </row>
    <row r="23" spans="1:11" x14ac:dyDescent="0.3">
      <c r="A23" s="147" t="s">
        <v>26</v>
      </c>
      <c r="B23" s="133" t="s">
        <v>180</v>
      </c>
      <c r="C23" s="133" t="s">
        <v>197</v>
      </c>
      <c r="D23" s="133" t="s">
        <v>199</v>
      </c>
      <c r="E23" s="133" t="s">
        <v>200</v>
      </c>
      <c r="F23" s="133" t="s">
        <v>198</v>
      </c>
      <c r="G23" s="135" t="s">
        <v>201</v>
      </c>
      <c r="H23" s="136"/>
    </row>
    <row r="24" spans="1:11" x14ac:dyDescent="0.3">
      <c r="A24" s="148"/>
      <c r="B24" s="134"/>
      <c r="C24" s="134"/>
      <c r="D24" s="134"/>
      <c r="E24" s="134"/>
      <c r="F24" s="134"/>
      <c r="G24" s="10" t="s">
        <v>178</v>
      </c>
      <c r="H24" s="31" t="s">
        <v>202</v>
      </c>
    </row>
    <row r="25" spans="1:11" ht="27.6" x14ac:dyDescent="0.3">
      <c r="A25" s="20" t="s">
        <v>35</v>
      </c>
      <c r="B25" s="14">
        <v>626</v>
      </c>
      <c r="C25" s="21" t="s">
        <v>225</v>
      </c>
      <c r="D25" s="14" t="s">
        <v>229</v>
      </c>
      <c r="E25" s="15">
        <f>14*18</f>
        <v>252</v>
      </c>
      <c r="F25" s="16">
        <v>15.69</v>
      </c>
      <c r="G25" s="17">
        <f>F25*(1+$H$5)</f>
        <v>20.010996766143247</v>
      </c>
      <c r="H25" s="22">
        <f>E25*G25</f>
        <v>5042.771185068098</v>
      </c>
    </row>
    <row r="26" spans="1:11" x14ac:dyDescent="0.3">
      <c r="A26" s="20" t="s">
        <v>36</v>
      </c>
      <c r="B26" s="14">
        <v>4030</v>
      </c>
      <c r="C26" s="21" t="s">
        <v>356</v>
      </c>
      <c r="D26" s="14" t="s">
        <v>237</v>
      </c>
      <c r="E26" s="15">
        <f>3*35*0.21</f>
        <v>22.05</v>
      </c>
      <c r="F26" s="16">
        <v>5.94</v>
      </c>
      <c r="G26" s="17">
        <f t="shared" ref="G26:G47" si="6">F26*(1+$H$5)</f>
        <v>7.5758649324978267</v>
      </c>
      <c r="H26" s="22">
        <f t="shared" ref="H26:H47" si="7">E26*G26</f>
        <v>167.0478217615771</v>
      </c>
    </row>
    <row r="27" spans="1:11" x14ac:dyDescent="0.3">
      <c r="A27" s="20" t="s">
        <v>37</v>
      </c>
      <c r="B27" s="14">
        <v>142</v>
      </c>
      <c r="C27" s="21" t="s">
        <v>129</v>
      </c>
      <c r="D27" s="14" t="s">
        <v>234</v>
      </c>
      <c r="E27" s="15">
        <v>106</v>
      </c>
      <c r="F27" s="16">
        <v>29.78</v>
      </c>
      <c r="G27" s="17">
        <f t="shared" si="6"/>
        <v>37.981356513431862</v>
      </c>
      <c r="H27" s="22">
        <f t="shared" si="7"/>
        <v>4026.0237904237774</v>
      </c>
    </row>
    <row r="28" spans="1:11" x14ac:dyDescent="0.3">
      <c r="A28" s="20" t="s">
        <v>11</v>
      </c>
      <c r="B28" s="14" t="s">
        <v>294</v>
      </c>
      <c r="C28" s="21" t="s">
        <v>240</v>
      </c>
      <c r="D28" s="14" t="s">
        <v>236</v>
      </c>
      <c r="E28" s="15">
        <v>3.8</v>
      </c>
      <c r="F28" s="16">
        <v>1.3</v>
      </c>
      <c r="G28" s="17">
        <f t="shared" si="6"/>
        <v>1.6580175778193895</v>
      </c>
      <c r="H28" s="22">
        <f t="shared" si="7"/>
        <v>6.30046679571368</v>
      </c>
    </row>
    <row r="29" spans="1:11" x14ac:dyDescent="0.3">
      <c r="A29" s="20" t="s">
        <v>38</v>
      </c>
      <c r="B29" s="14" t="s">
        <v>293</v>
      </c>
      <c r="C29" s="21" t="s">
        <v>241</v>
      </c>
      <c r="D29" s="14" t="s">
        <v>236</v>
      </c>
      <c r="E29" s="15">
        <v>77.900000000000006</v>
      </c>
      <c r="F29" s="16">
        <v>0.8</v>
      </c>
      <c r="G29" s="17">
        <f t="shared" si="6"/>
        <v>1.0203185094273166</v>
      </c>
      <c r="H29" s="22">
        <f t="shared" si="7"/>
        <v>79.482811884387971</v>
      </c>
    </row>
    <row r="30" spans="1:11" x14ac:dyDescent="0.3">
      <c r="A30" s="20" t="s">
        <v>39</v>
      </c>
      <c r="B30" s="14">
        <v>43617</v>
      </c>
      <c r="C30" s="21" t="s">
        <v>130</v>
      </c>
      <c r="D30" s="14" t="s">
        <v>2</v>
      </c>
      <c r="E30" s="15">
        <f>1.1*18</f>
        <v>19.8</v>
      </c>
      <c r="F30" s="16">
        <f>6.88</f>
        <v>6.88</v>
      </c>
      <c r="G30" s="17">
        <f t="shared" si="6"/>
        <v>8.7747391810749225</v>
      </c>
      <c r="H30" s="22">
        <f t="shared" si="7"/>
        <v>173.73983578528347</v>
      </c>
    </row>
    <row r="31" spans="1:11" x14ac:dyDescent="0.3">
      <c r="A31" s="20" t="s">
        <v>40</v>
      </c>
      <c r="B31" s="14">
        <v>123</v>
      </c>
      <c r="C31" s="21" t="s">
        <v>131</v>
      </c>
      <c r="D31" s="14" t="s">
        <v>2</v>
      </c>
      <c r="E31" s="15">
        <v>18</v>
      </c>
      <c r="F31" s="16">
        <v>6.21</v>
      </c>
      <c r="G31" s="17">
        <f t="shared" si="6"/>
        <v>7.9202224294295451</v>
      </c>
      <c r="H31" s="22">
        <f t="shared" si="7"/>
        <v>142.56400372973181</v>
      </c>
    </row>
    <row r="32" spans="1:11" x14ac:dyDescent="0.3">
      <c r="A32" s="20" t="s">
        <v>41</v>
      </c>
      <c r="B32" s="14">
        <v>37553</v>
      </c>
      <c r="C32" s="21" t="s">
        <v>132</v>
      </c>
      <c r="D32" s="14" t="s">
        <v>229</v>
      </c>
      <c r="E32" s="15">
        <f>7*20</f>
        <v>140</v>
      </c>
      <c r="F32" s="16">
        <v>1.32</v>
      </c>
      <c r="G32" s="17">
        <f t="shared" si="6"/>
        <v>1.6835255405550726</v>
      </c>
      <c r="H32" s="22">
        <f t="shared" si="7"/>
        <v>235.69357567771016</v>
      </c>
    </row>
    <row r="33" spans="1:10" x14ac:dyDescent="0.3">
      <c r="A33" s="20" t="s">
        <v>42</v>
      </c>
      <c r="B33" s="14">
        <v>38140</v>
      </c>
      <c r="C33" s="21" t="s">
        <v>133</v>
      </c>
      <c r="D33" s="14" t="s">
        <v>235</v>
      </c>
      <c r="E33" s="15">
        <v>1</v>
      </c>
      <c r="F33" s="16">
        <v>24</v>
      </c>
      <c r="G33" s="17">
        <f t="shared" si="6"/>
        <v>30.6095552828195</v>
      </c>
      <c r="H33" s="22">
        <f t="shared" si="7"/>
        <v>30.6095552828195</v>
      </c>
    </row>
    <row r="34" spans="1:10" x14ac:dyDescent="0.3">
      <c r="A34" s="20" t="s">
        <v>43</v>
      </c>
      <c r="B34" s="14">
        <v>37411</v>
      </c>
      <c r="C34" s="21" t="s">
        <v>134</v>
      </c>
      <c r="D34" s="14" t="s">
        <v>237</v>
      </c>
      <c r="E34" s="15">
        <v>33.11</v>
      </c>
      <c r="F34" s="16">
        <v>29.09</v>
      </c>
      <c r="G34" s="17">
        <f t="shared" si="6"/>
        <v>37.101331799050804</v>
      </c>
      <c r="H34" s="22">
        <f t="shared" si="7"/>
        <v>1228.4250958665721</v>
      </c>
    </row>
    <row r="35" spans="1:10" x14ac:dyDescent="0.3">
      <c r="A35" s="20" t="s">
        <v>44</v>
      </c>
      <c r="B35" s="14" t="s">
        <v>295</v>
      </c>
      <c r="C35" s="21" t="s">
        <v>273</v>
      </c>
      <c r="D35" s="14" t="s">
        <v>3</v>
      </c>
      <c r="E35" s="15">
        <v>1</v>
      </c>
      <c r="F35" s="16">
        <v>30</v>
      </c>
      <c r="G35" s="17">
        <f t="shared" si="6"/>
        <v>38.261944103524371</v>
      </c>
      <c r="H35" s="22">
        <f t="shared" si="7"/>
        <v>38.261944103524371</v>
      </c>
    </row>
    <row r="36" spans="1:10" x14ac:dyDescent="0.3">
      <c r="A36" s="20" t="s">
        <v>45</v>
      </c>
      <c r="B36" s="14" t="s">
        <v>296</v>
      </c>
      <c r="C36" s="21" t="s">
        <v>275</v>
      </c>
      <c r="D36" s="14" t="s">
        <v>3</v>
      </c>
      <c r="E36" s="15">
        <v>1</v>
      </c>
      <c r="F36" s="16">
        <v>72</v>
      </c>
      <c r="G36" s="17">
        <f t="shared" si="6"/>
        <v>91.828665848458499</v>
      </c>
      <c r="H36" s="22">
        <f t="shared" si="7"/>
        <v>91.828665848458499</v>
      </c>
    </row>
    <row r="37" spans="1:10" x14ac:dyDescent="0.3">
      <c r="A37" s="20" t="s">
        <v>46</v>
      </c>
      <c r="B37" s="14" t="s">
        <v>303</v>
      </c>
      <c r="C37" s="21" t="s">
        <v>248</v>
      </c>
      <c r="D37" s="14" t="s">
        <v>0</v>
      </c>
      <c r="E37" s="15">
        <v>1</v>
      </c>
      <c r="F37" s="16">
        <v>220</v>
      </c>
      <c r="G37" s="17">
        <f t="shared" si="6"/>
        <v>280.58759009251207</v>
      </c>
      <c r="H37" s="22">
        <f t="shared" si="7"/>
        <v>280.58759009251207</v>
      </c>
    </row>
    <row r="38" spans="1:10" x14ac:dyDescent="0.3">
      <c r="A38" s="20" t="s">
        <v>47</v>
      </c>
      <c r="B38" s="14">
        <v>88316</v>
      </c>
      <c r="C38" s="21" t="s">
        <v>135</v>
      </c>
      <c r="D38" s="14" t="s">
        <v>233</v>
      </c>
      <c r="E38" s="15">
        <v>36</v>
      </c>
      <c r="F38" s="16">
        <v>21.87</v>
      </c>
      <c r="G38" s="17">
        <f t="shared" si="6"/>
        <v>27.892957251469269</v>
      </c>
      <c r="H38" s="22">
        <f t="shared" si="7"/>
        <v>1004.1464610528938</v>
      </c>
      <c r="I38" s="30"/>
    </row>
    <row r="39" spans="1:10" x14ac:dyDescent="0.3">
      <c r="A39" s="20" t="s">
        <v>48</v>
      </c>
      <c r="B39" s="14">
        <v>88309</v>
      </c>
      <c r="C39" s="21" t="s">
        <v>162</v>
      </c>
      <c r="D39" s="14" t="s">
        <v>233</v>
      </c>
      <c r="E39" s="33">
        <v>8</v>
      </c>
      <c r="F39" s="34">
        <v>28.38</v>
      </c>
      <c r="G39" s="35">
        <f t="shared" si="6"/>
        <v>36.195799121934058</v>
      </c>
      <c r="H39" s="36">
        <f t="shared" si="7"/>
        <v>289.56639297547247</v>
      </c>
      <c r="I39" s="30"/>
    </row>
    <row r="40" spans="1:10" x14ac:dyDescent="0.3">
      <c r="A40" s="20" t="s">
        <v>49</v>
      </c>
      <c r="B40" s="14">
        <v>99814</v>
      </c>
      <c r="C40" s="21" t="s">
        <v>136</v>
      </c>
      <c r="D40" s="14" t="s">
        <v>237</v>
      </c>
      <c r="E40" s="15">
        <v>32</v>
      </c>
      <c r="F40" s="16">
        <v>1.96</v>
      </c>
      <c r="G40" s="17">
        <f t="shared" si="6"/>
        <v>2.4997803480969258</v>
      </c>
      <c r="H40" s="22">
        <f t="shared" si="7"/>
        <v>79.992971139101627</v>
      </c>
    </row>
    <row r="41" spans="1:10" x14ac:dyDescent="0.3">
      <c r="A41" s="20" t="s">
        <v>50</v>
      </c>
      <c r="B41" s="14">
        <v>88270</v>
      </c>
      <c r="C41" s="21" t="s">
        <v>137</v>
      </c>
      <c r="D41" s="14" t="s">
        <v>233</v>
      </c>
      <c r="E41" s="15">
        <f>24+0.881*54.53</f>
        <v>72.040930000000003</v>
      </c>
      <c r="F41" s="16">
        <v>28.9</v>
      </c>
      <c r="G41" s="17">
        <f t="shared" si="6"/>
        <v>36.859006153061813</v>
      </c>
      <c r="H41" s="22">
        <f t="shared" si="7"/>
        <v>2655.3570821422954</v>
      </c>
    </row>
    <row r="42" spans="1:10" x14ac:dyDescent="0.3">
      <c r="A42" s="20" t="s">
        <v>51</v>
      </c>
      <c r="B42" s="14">
        <v>98558</v>
      </c>
      <c r="C42" s="21" t="s">
        <v>138</v>
      </c>
      <c r="D42" s="14" t="s">
        <v>235</v>
      </c>
      <c r="E42" s="15">
        <v>4</v>
      </c>
      <c r="F42" s="16">
        <v>7.56</v>
      </c>
      <c r="G42" s="17">
        <f t="shared" si="6"/>
        <v>9.6420099140881419</v>
      </c>
      <c r="H42" s="22">
        <f t="shared" si="7"/>
        <v>38.568039656352568</v>
      </c>
      <c r="J42" s="30"/>
    </row>
    <row r="43" spans="1:10" x14ac:dyDescent="0.3">
      <c r="A43" s="20" t="s">
        <v>52</v>
      </c>
      <c r="B43" s="14">
        <v>88243</v>
      </c>
      <c r="C43" s="21" t="s">
        <v>357</v>
      </c>
      <c r="D43" s="14" t="s">
        <v>233</v>
      </c>
      <c r="E43" s="15">
        <f>0.178*54.53</f>
        <v>9.7063399999999991</v>
      </c>
      <c r="F43" s="16">
        <v>25.4</v>
      </c>
      <c r="G43" s="17">
        <f t="shared" si="6"/>
        <v>32.395112674317303</v>
      </c>
      <c r="H43" s="22">
        <f t="shared" si="7"/>
        <v>314.43797795523301</v>
      </c>
      <c r="J43" s="30"/>
    </row>
    <row r="44" spans="1:10" ht="27.6" x14ac:dyDescent="0.3">
      <c r="A44" s="20" t="s">
        <v>53</v>
      </c>
      <c r="B44" s="14">
        <v>87700</v>
      </c>
      <c r="C44" s="21" t="s">
        <v>139</v>
      </c>
      <c r="D44" s="14" t="s">
        <v>237</v>
      </c>
      <c r="E44" s="15">
        <v>37</v>
      </c>
      <c r="F44" s="16">
        <v>42.29</v>
      </c>
      <c r="G44" s="17">
        <f t="shared" si="6"/>
        <v>53.936587204601523</v>
      </c>
      <c r="H44" s="22">
        <f t="shared" si="7"/>
        <v>1995.6537265702564</v>
      </c>
    </row>
    <row r="45" spans="1:10" ht="27.6" x14ac:dyDescent="0.3">
      <c r="A45" s="20" t="s">
        <v>54</v>
      </c>
      <c r="B45" s="14">
        <v>87529</v>
      </c>
      <c r="C45" s="21" t="s">
        <v>140</v>
      </c>
      <c r="D45" s="14" t="s">
        <v>237</v>
      </c>
      <c r="E45" s="15">
        <v>33.11</v>
      </c>
      <c r="F45" s="16">
        <v>31.7</v>
      </c>
      <c r="G45" s="17">
        <f t="shared" si="6"/>
        <v>40.430120936057421</v>
      </c>
      <c r="H45" s="22">
        <f t="shared" si="7"/>
        <v>1338.6413041928611</v>
      </c>
    </row>
    <row r="46" spans="1:10" ht="25.05" customHeight="1" x14ac:dyDescent="0.3">
      <c r="A46" s="20" t="s">
        <v>55</v>
      </c>
      <c r="B46" s="14">
        <v>87878</v>
      </c>
      <c r="C46" s="21" t="s">
        <v>141</v>
      </c>
      <c r="D46" s="14" t="s">
        <v>237</v>
      </c>
      <c r="E46" s="15">
        <v>33.11</v>
      </c>
      <c r="F46" s="16">
        <v>4.42</v>
      </c>
      <c r="G46" s="17">
        <f t="shared" si="6"/>
        <v>5.6372597645859246</v>
      </c>
      <c r="H46" s="22">
        <f t="shared" si="7"/>
        <v>186.64967080543997</v>
      </c>
    </row>
    <row r="47" spans="1:10" s="59" customFormat="1" ht="18" customHeight="1" thickBot="1" x14ac:dyDescent="0.35">
      <c r="A47" s="23" t="s">
        <v>226</v>
      </c>
      <c r="B47" s="24">
        <v>100309</v>
      </c>
      <c r="C47" s="25" t="s">
        <v>128</v>
      </c>
      <c r="D47" s="24" t="s">
        <v>233</v>
      </c>
      <c r="E47" s="26">
        <v>66</v>
      </c>
      <c r="F47" s="27">
        <v>31.55</v>
      </c>
      <c r="G47" s="28">
        <f t="shared" si="6"/>
        <v>40.238811215539805</v>
      </c>
      <c r="H47" s="29">
        <f t="shared" si="7"/>
        <v>2655.761540225627</v>
      </c>
    </row>
    <row r="48" spans="1:10" ht="25.05" customHeight="1" thickBot="1" x14ac:dyDescent="0.35">
      <c r="A48" s="124" t="s">
        <v>217</v>
      </c>
      <c r="B48" s="125"/>
      <c r="C48" s="125"/>
      <c r="D48" s="125"/>
      <c r="E48" s="125"/>
      <c r="F48" s="125"/>
      <c r="G48" s="125"/>
      <c r="H48" s="58">
        <f>SUM(H25:H47)</f>
        <v>22102.111509035698</v>
      </c>
    </row>
    <row r="49" spans="1:10" ht="14.4" thickBot="1" x14ac:dyDescent="0.35">
      <c r="A49" s="167" t="s">
        <v>206</v>
      </c>
      <c r="B49" s="168"/>
      <c r="C49" s="168"/>
      <c r="D49" s="168"/>
      <c r="E49" s="168"/>
      <c r="F49" s="168"/>
      <c r="G49" s="168"/>
      <c r="H49" s="169"/>
    </row>
    <row r="50" spans="1:10" x14ac:dyDescent="0.3">
      <c r="A50" s="147" t="s">
        <v>26</v>
      </c>
      <c r="B50" s="133" t="s">
        <v>180</v>
      </c>
      <c r="C50" s="133" t="s">
        <v>197</v>
      </c>
      <c r="D50" s="133" t="s">
        <v>199</v>
      </c>
      <c r="E50" s="133" t="s">
        <v>200</v>
      </c>
      <c r="F50" s="133" t="s">
        <v>198</v>
      </c>
      <c r="G50" s="135" t="s">
        <v>201</v>
      </c>
      <c r="H50" s="136"/>
    </row>
    <row r="51" spans="1:10" x14ac:dyDescent="0.3">
      <c r="A51" s="148"/>
      <c r="B51" s="134"/>
      <c r="C51" s="134"/>
      <c r="D51" s="134"/>
      <c r="E51" s="134"/>
      <c r="F51" s="134"/>
      <c r="G51" s="10" t="s">
        <v>178</v>
      </c>
      <c r="H51" s="31" t="s">
        <v>202</v>
      </c>
    </row>
    <row r="52" spans="1:10" x14ac:dyDescent="0.3">
      <c r="A52" s="20" t="s">
        <v>56</v>
      </c>
      <c r="B52" s="14">
        <v>26021</v>
      </c>
      <c r="C52" s="21" t="s">
        <v>143</v>
      </c>
      <c r="D52" s="14" t="s">
        <v>235</v>
      </c>
      <c r="E52" s="15">
        <v>2</v>
      </c>
      <c r="F52" s="16">
        <v>57.5</v>
      </c>
      <c r="G52" s="17">
        <f>F52*(1+$H$5)</f>
        <v>73.33539286508838</v>
      </c>
      <c r="H52" s="22">
        <f>E52*G52</f>
        <v>146.67078573017676</v>
      </c>
    </row>
    <row r="53" spans="1:10" x14ac:dyDescent="0.3">
      <c r="A53" s="20" t="s">
        <v>13</v>
      </c>
      <c r="B53" s="14">
        <v>140</v>
      </c>
      <c r="C53" s="21" t="s">
        <v>230</v>
      </c>
      <c r="D53" s="14" t="s">
        <v>229</v>
      </c>
      <c r="E53" s="15">
        <v>16</v>
      </c>
      <c r="F53" s="16">
        <v>16.32</v>
      </c>
      <c r="G53" s="17">
        <f t="shared" ref="G53:G63" si="8">F53*(1+$H$5)</f>
        <v>20.814497592317259</v>
      </c>
      <c r="H53" s="22">
        <f t="shared" ref="H53:H63" si="9">E53*G53</f>
        <v>333.03196147707615</v>
      </c>
    </row>
    <row r="54" spans="1:10" x14ac:dyDescent="0.3">
      <c r="A54" s="20" t="s">
        <v>57</v>
      </c>
      <c r="B54" s="14" t="s">
        <v>296</v>
      </c>
      <c r="C54" s="21" t="s">
        <v>275</v>
      </c>
      <c r="D54" s="14" t="s">
        <v>3</v>
      </c>
      <c r="E54" s="15">
        <v>1</v>
      </c>
      <c r="F54" s="16">
        <v>72</v>
      </c>
      <c r="G54" s="17">
        <f t="shared" si="8"/>
        <v>91.828665848458499</v>
      </c>
      <c r="H54" s="22">
        <f t="shared" si="9"/>
        <v>91.828665848458499</v>
      </c>
    </row>
    <row r="55" spans="1:10" x14ac:dyDescent="0.3">
      <c r="A55" s="20" t="s">
        <v>58</v>
      </c>
      <c r="B55" s="14" t="s">
        <v>297</v>
      </c>
      <c r="C55" s="21" t="s">
        <v>272</v>
      </c>
      <c r="D55" s="14" t="s">
        <v>3</v>
      </c>
      <c r="E55" s="15">
        <v>2</v>
      </c>
      <c r="F55" s="16">
        <v>30</v>
      </c>
      <c r="G55" s="17">
        <f t="shared" si="8"/>
        <v>38.261944103524371</v>
      </c>
      <c r="H55" s="22">
        <f t="shared" si="9"/>
        <v>76.523888207048742</v>
      </c>
    </row>
    <row r="56" spans="1:10" x14ac:dyDescent="0.3">
      <c r="A56" s="20" t="s">
        <v>12</v>
      </c>
      <c r="B56" s="14">
        <v>88310</v>
      </c>
      <c r="C56" s="21" t="s">
        <v>144</v>
      </c>
      <c r="D56" s="14" t="s">
        <v>233</v>
      </c>
      <c r="E56" s="15">
        <v>16</v>
      </c>
      <c r="F56" s="16">
        <v>29.42</v>
      </c>
      <c r="G56" s="17">
        <f t="shared" si="8"/>
        <v>37.522213184189575</v>
      </c>
      <c r="H56" s="22">
        <f t="shared" si="9"/>
        <v>600.35541094703319</v>
      </c>
    </row>
    <row r="57" spans="1:10" x14ac:dyDescent="0.3">
      <c r="A57" s="20" t="s">
        <v>59</v>
      </c>
      <c r="B57" s="14">
        <v>88316</v>
      </c>
      <c r="C57" s="21" t="s">
        <v>135</v>
      </c>
      <c r="D57" s="14" t="s">
        <v>233</v>
      </c>
      <c r="E57" s="15">
        <v>4</v>
      </c>
      <c r="F57" s="16">
        <v>21.87</v>
      </c>
      <c r="G57" s="17">
        <f t="shared" si="8"/>
        <v>27.892957251469269</v>
      </c>
      <c r="H57" s="22">
        <f t="shared" si="9"/>
        <v>111.57182900587708</v>
      </c>
    </row>
    <row r="58" spans="1:10" x14ac:dyDescent="0.3">
      <c r="A58" s="20" t="s">
        <v>60</v>
      </c>
      <c r="B58" s="14">
        <v>99814</v>
      </c>
      <c r="C58" s="21" t="s">
        <v>136</v>
      </c>
      <c r="D58" s="14" t="s">
        <v>237</v>
      </c>
      <c r="E58" s="15">
        <v>192.8</v>
      </c>
      <c r="F58" s="16">
        <v>1.96</v>
      </c>
      <c r="G58" s="17">
        <f t="shared" si="8"/>
        <v>2.4997803480969258</v>
      </c>
      <c r="H58" s="22">
        <f t="shared" si="9"/>
        <v>481.95765111308731</v>
      </c>
      <c r="J58" s="30"/>
    </row>
    <row r="59" spans="1:10" x14ac:dyDescent="0.3">
      <c r="A59" s="20" t="s">
        <v>61</v>
      </c>
      <c r="B59" s="14">
        <v>88485</v>
      </c>
      <c r="C59" s="21" t="s">
        <v>145</v>
      </c>
      <c r="D59" s="14" t="s">
        <v>237</v>
      </c>
      <c r="E59" s="15">
        <v>192.8</v>
      </c>
      <c r="F59" s="16">
        <v>2.77</v>
      </c>
      <c r="G59" s="17">
        <f t="shared" si="8"/>
        <v>3.5328528388920839</v>
      </c>
      <c r="H59" s="22">
        <f t="shared" si="9"/>
        <v>681.13402733839382</v>
      </c>
      <c r="J59" s="30"/>
    </row>
    <row r="60" spans="1:10" s="59" customFormat="1" ht="15" x14ac:dyDescent="0.3">
      <c r="A60" s="20" t="s">
        <v>62</v>
      </c>
      <c r="B60" s="14">
        <v>95305</v>
      </c>
      <c r="C60" s="21" t="s">
        <v>146</v>
      </c>
      <c r="D60" s="14" t="s">
        <v>237</v>
      </c>
      <c r="E60" s="15">
        <v>192.8</v>
      </c>
      <c r="F60" s="16">
        <v>12.78</v>
      </c>
      <c r="G60" s="17">
        <f t="shared" si="8"/>
        <v>16.299588188101382</v>
      </c>
      <c r="H60" s="22">
        <f t="shared" si="9"/>
        <v>3142.5606026659466</v>
      </c>
      <c r="J60" s="60"/>
    </row>
    <row r="61" spans="1:10" s="59" customFormat="1" ht="15" x14ac:dyDescent="0.3">
      <c r="A61" s="20" t="s">
        <v>63</v>
      </c>
      <c r="B61" s="14">
        <v>88497</v>
      </c>
      <c r="C61" s="21" t="s">
        <v>126</v>
      </c>
      <c r="D61" s="14" t="s">
        <v>237</v>
      </c>
      <c r="E61" s="15">
        <v>0.74</v>
      </c>
      <c r="F61" s="16">
        <v>16.559999999999999</v>
      </c>
      <c r="G61" s="17">
        <f>F61*(1+$H$5)</f>
        <v>21.120593145145452</v>
      </c>
      <c r="H61" s="22">
        <f>E61*G61</f>
        <v>15.629238927407634</v>
      </c>
      <c r="J61" s="60"/>
    </row>
    <row r="62" spans="1:10" s="59" customFormat="1" ht="15" x14ac:dyDescent="0.3">
      <c r="A62" s="20" t="s">
        <v>363</v>
      </c>
      <c r="B62" s="14">
        <v>88489</v>
      </c>
      <c r="C62" s="21" t="s">
        <v>127</v>
      </c>
      <c r="D62" s="14" t="s">
        <v>237</v>
      </c>
      <c r="E62" s="15">
        <v>52.02</v>
      </c>
      <c r="F62" s="16">
        <v>13.99</v>
      </c>
      <c r="G62" s="17">
        <f>F62*(1+$H$5)</f>
        <v>17.842819933610201</v>
      </c>
      <c r="H62" s="22">
        <f>E62*G62</f>
        <v>928.18349294640268</v>
      </c>
      <c r="J62" s="60"/>
    </row>
    <row r="63" spans="1:10" ht="14.4" thickBot="1" x14ac:dyDescent="0.35">
      <c r="A63" s="23" t="s">
        <v>364</v>
      </c>
      <c r="B63" s="24">
        <v>100309</v>
      </c>
      <c r="C63" s="25" t="s">
        <v>128</v>
      </c>
      <c r="D63" s="24" t="s">
        <v>233</v>
      </c>
      <c r="E63" s="26">
        <v>40</v>
      </c>
      <c r="F63" s="27">
        <v>31.55</v>
      </c>
      <c r="G63" s="28">
        <f t="shared" si="8"/>
        <v>40.238811215539805</v>
      </c>
      <c r="H63" s="29">
        <f t="shared" si="9"/>
        <v>1609.5524486215922</v>
      </c>
      <c r="J63" s="30"/>
    </row>
    <row r="64" spans="1:10" ht="16.2" thickBot="1" x14ac:dyDescent="0.35">
      <c r="A64" s="124" t="s">
        <v>217</v>
      </c>
      <c r="B64" s="125"/>
      <c r="C64" s="125"/>
      <c r="D64" s="125"/>
      <c r="E64" s="125"/>
      <c r="F64" s="125"/>
      <c r="G64" s="125"/>
      <c r="H64" s="58">
        <f>SUM(H52:H63)</f>
        <v>8219.0000028285012</v>
      </c>
      <c r="J64" s="30"/>
    </row>
    <row r="65" spans="1:8" ht="14.4" thickBot="1" x14ac:dyDescent="0.35">
      <c r="A65" s="167" t="s">
        <v>207</v>
      </c>
      <c r="B65" s="168"/>
      <c r="C65" s="168"/>
      <c r="D65" s="168"/>
      <c r="E65" s="168"/>
      <c r="F65" s="168"/>
      <c r="G65" s="168"/>
      <c r="H65" s="169"/>
    </row>
    <row r="66" spans="1:8" x14ac:dyDescent="0.3">
      <c r="A66" s="147" t="s">
        <v>26</v>
      </c>
      <c r="B66" s="133" t="s">
        <v>180</v>
      </c>
      <c r="C66" s="133" t="s">
        <v>197</v>
      </c>
      <c r="D66" s="133" t="s">
        <v>199</v>
      </c>
      <c r="E66" s="133" t="s">
        <v>200</v>
      </c>
      <c r="F66" s="133" t="s">
        <v>198</v>
      </c>
      <c r="G66" s="135" t="s">
        <v>201</v>
      </c>
      <c r="H66" s="136"/>
    </row>
    <row r="67" spans="1:8" x14ac:dyDescent="0.3">
      <c r="A67" s="148"/>
      <c r="B67" s="134"/>
      <c r="C67" s="134"/>
      <c r="D67" s="134"/>
      <c r="E67" s="134"/>
      <c r="F67" s="134"/>
      <c r="G67" s="10" t="s">
        <v>178</v>
      </c>
      <c r="H67" s="31" t="s">
        <v>202</v>
      </c>
    </row>
    <row r="68" spans="1:8" ht="27.6" x14ac:dyDescent="0.3">
      <c r="A68" s="20" t="s">
        <v>64</v>
      </c>
      <c r="B68" s="14">
        <v>626</v>
      </c>
      <c r="C68" s="21" t="s">
        <v>225</v>
      </c>
      <c r="D68" s="14" t="s">
        <v>229</v>
      </c>
      <c r="E68" s="15">
        <f>19*18</f>
        <v>342</v>
      </c>
      <c r="F68" s="16">
        <v>15.69</v>
      </c>
      <c r="G68" s="17">
        <f>F68*(1+$H$5)</f>
        <v>20.010996766143247</v>
      </c>
      <c r="H68" s="22">
        <f>E68*G68</f>
        <v>6843.7608940209902</v>
      </c>
    </row>
    <row r="69" spans="1:8" x14ac:dyDescent="0.3">
      <c r="A69" s="20" t="s">
        <v>65</v>
      </c>
      <c r="B69" s="14">
        <v>4030</v>
      </c>
      <c r="C69" s="21" t="s">
        <v>356</v>
      </c>
      <c r="D69" s="14" t="s">
        <v>237</v>
      </c>
      <c r="E69" s="15">
        <f>3*35*0.21</f>
        <v>22.05</v>
      </c>
      <c r="F69" s="16">
        <v>5.94</v>
      </c>
      <c r="G69" s="17">
        <f t="shared" ref="G69:G89" si="10">F69*(1+$H$5)</f>
        <v>7.5758649324978267</v>
      </c>
      <c r="H69" s="22">
        <f t="shared" ref="H69:H89" si="11">E69*G69</f>
        <v>167.0478217615771</v>
      </c>
    </row>
    <row r="70" spans="1:8" x14ac:dyDescent="0.3">
      <c r="A70" s="20" t="s">
        <v>66</v>
      </c>
      <c r="B70" s="14">
        <v>142</v>
      </c>
      <c r="C70" s="21" t="s">
        <v>129</v>
      </c>
      <c r="D70" s="14" t="s">
        <v>234</v>
      </c>
      <c r="E70" s="15">
        <v>19</v>
      </c>
      <c r="F70" s="16">
        <v>29.78</v>
      </c>
      <c r="G70" s="17">
        <f t="shared" si="10"/>
        <v>37.981356513431862</v>
      </c>
      <c r="H70" s="22">
        <f t="shared" si="11"/>
        <v>721.64577375520537</v>
      </c>
    </row>
    <row r="71" spans="1:8" x14ac:dyDescent="0.3">
      <c r="A71" s="20" t="s">
        <v>67</v>
      </c>
      <c r="B71" s="14" t="s">
        <v>293</v>
      </c>
      <c r="C71" s="21" t="s">
        <v>241</v>
      </c>
      <c r="D71" s="14" t="s">
        <v>236</v>
      </c>
      <c r="E71" s="15">
        <v>112.22</v>
      </c>
      <c r="F71" s="16">
        <v>0.8</v>
      </c>
      <c r="G71" s="17">
        <f t="shared" si="10"/>
        <v>1.0203185094273166</v>
      </c>
      <c r="H71" s="22">
        <f t="shared" si="11"/>
        <v>114.50014312793347</v>
      </c>
    </row>
    <row r="72" spans="1:8" x14ac:dyDescent="0.3">
      <c r="A72" s="20" t="s">
        <v>68</v>
      </c>
      <c r="B72" s="14">
        <v>43617</v>
      </c>
      <c r="C72" s="21" t="s">
        <v>130</v>
      </c>
      <c r="D72" s="14" t="s">
        <v>2</v>
      </c>
      <c r="E72" s="15">
        <v>18</v>
      </c>
      <c r="F72" s="16">
        <f>6.88</f>
        <v>6.88</v>
      </c>
      <c r="G72" s="17">
        <f t="shared" si="10"/>
        <v>8.7747391810749225</v>
      </c>
      <c r="H72" s="22">
        <f t="shared" si="11"/>
        <v>157.9453052593486</v>
      </c>
    </row>
    <row r="73" spans="1:8" x14ac:dyDescent="0.3">
      <c r="A73" s="20" t="s">
        <v>69</v>
      </c>
      <c r="B73" s="14">
        <v>123</v>
      </c>
      <c r="C73" s="21" t="s">
        <v>131</v>
      </c>
      <c r="D73" s="14" t="s">
        <v>2</v>
      </c>
      <c r="E73" s="15">
        <v>18</v>
      </c>
      <c r="F73" s="16">
        <v>6.21</v>
      </c>
      <c r="G73" s="17">
        <f t="shared" si="10"/>
        <v>7.9202224294295451</v>
      </c>
      <c r="H73" s="22">
        <f t="shared" si="11"/>
        <v>142.56400372973181</v>
      </c>
    </row>
    <row r="74" spans="1:8" x14ac:dyDescent="0.3">
      <c r="A74" s="20" t="s">
        <v>70</v>
      </c>
      <c r="B74" s="14">
        <v>37553</v>
      </c>
      <c r="C74" s="21" t="s">
        <v>132</v>
      </c>
      <c r="D74" s="14" t="s">
        <v>229</v>
      </c>
      <c r="E74" s="15">
        <f>5*20</f>
        <v>100</v>
      </c>
      <c r="F74" s="16">
        <v>1.32</v>
      </c>
      <c r="G74" s="17">
        <f t="shared" si="10"/>
        <v>1.6835255405550726</v>
      </c>
      <c r="H74" s="22">
        <f t="shared" si="11"/>
        <v>168.35255405550726</v>
      </c>
    </row>
    <row r="75" spans="1:8" x14ac:dyDescent="0.3">
      <c r="A75" s="20" t="s">
        <v>71</v>
      </c>
      <c r="B75" s="14">
        <v>38140</v>
      </c>
      <c r="C75" s="21" t="s">
        <v>133</v>
      </c>
      <c r="D75" s="14" t="s">
        <v>235</v>
      </c>
      <c r="E75" s="15">
        <v>1</v>
      </c>
      <c r="F75" s="16">
        <v>24</v>
      </c>
      <c r="G75" s="17">
        <f t="shared" si="10"/>
        <v>30.6095552828195</v>
      </c>
      <c r="H75" s="22">
        <f t="shared" si="11"/>
        <v>30.6095552828195</v>
      </c>
    </row>
    <row r="76" spans="1:8" x14ac:dyDescent="0.3">
      <c r="A76" s="20" t="s">
        <v>72</v>
      </c>
      <c r="B76" s="14">
        <v>37411</v>
      </c>
      <c r="C76" s="21" t="s">
        <v>134</v>
      </c>
      <c r="D76" s="14" t="s">
        <v>237</v>
      </c>
      <c r="E76" s="15">
        <v>22.44</v>
      </c>
      <c r="F76" s="16">
        <v>29.09</v>
      </c>
      <c r="G76" s="17">
        <f t="shared" si="10"/>
        <v>37.101331799050804</v>
      </c>
      <c r="H76" s="22">
        <f t="shared" si="11"/>
        <v>832.55388557070012</v>
      </c>
    </row>
    <row r="77" spans="1:8" x14ac:dyDescent="0.3">
      <c r="A77" s="20" t="s">
        <v>73</v>
      </c>
      <c r="B77" s="14" t="s">
        <v>295</v>
      </c>
      <c r="C77" s="21" t="s">
        <v>273</v>
      </c>
      <c r="D77" s="14" t="s">
        <v>3</v>
      </c>
      <c r="E77" s="15">
        <v>1</v>
      </c>
      <c r="F77" s="16">
        <v>30</v>
      </c>
      <c r="G77" s="17">
        <f t="shared" si="10"/>
        <v>38.261944103524371</v>
      </c>
      <c r="H77" s="22">
        <f t="shared" si="11"/>
        <v>38.261944103524371</v>
      </c>
    </row>
    <row r="78" spans="1:8" x14ac:dyDescent="0.3">
      <c r="A78" s="20" t="s">
        <v>74</v>
      </c>
      <c r="B78" s="14" t="s">
        <v>296</v>
      </c>
      <c r="C78" s="21" t="s">
        <v>275</v>
      </c>
      <c r="D78" s="14" t="s">
        <v>3</v>
      </c>
      <c r="E78" s="15">
        <v>1</v>
      </c>
      <c r="F78" s="16">
        <v>72</v>
      </c>
      <c r="G78" s="17">
        <f t="shared" si="10"/>
        <v>91.828665848458499</v>
      </c>
      <c r="H78" s="22">
        <f t="shared" si="11"/>
        <v>91.828665848458499</v>
      </c>
    </row>
    <row r="79" spans="1:8" x14ac:dyDescent="0.3">
      <c r="A79" s="20" t="s">
        <v>75</v>
      </c>
      <c r="B79" s="14">
        <v>97631</v>
      </c>
      <c r="C79" s="21" t="s">
        <v>142</v>
      </c>
      <c r="D79" s="14" t="s">
        <v>237</v>
      </c>
      <c r="E79" s="15">
        <v>96.24</v>
      </c>
      <c r="F79" s="16">
        <v>3.36</v>
      </c>
      <c r="G79" s="17">
        <f t="shared" si="10"/>
        <v>4.2853377395947296</v>
      </c>
      <c r="H79" s="22">
        <f t="shared" si="11"/>
        <v>412.42090405859676</v>
      </c>
    </row>
    <row r="80" spans="1:8" x14ac:dyDescent="0.3">
      <c r="A80" s="20" t="s">
        <v>76</v>
      </c>
      <c r="B80" s="14">
        <v>99814</v>
      </c>
      <c r="C80" s="21" t="s">
        <v>136</v>
      </c>
      <c r="D80" s="14" t="s">
        <v>237</v>
      </c>
      <c r="E80" s="15">
        <v>96.24</v>
      </c>
      <c r="F80" s="16">
        <v>1.96</v>
      </c>
      <c r="G80" s="17">
        <f t="shared" si="10"/>
        <v>2.4997803480969258</v>
      </c>
      <c r="H80" s="22">
        <f t="shared" si="11"/>
        <v>240.57886070084814</v>
      </c>
    </row>
    <row r="81" spans="1:10" x14ac:dyDescent="0.3">
      <c r="A81" s="20" t="s">
        <v>77</v>
      </c>
      <c r="B81" s="14">
        <v>88309</v>
      </c>
      <c r="C81" s="21" t="s">
        <v>162</v>
      </c>
      <c r="D81" s="14" t="s">
        <v>233</v>
      </c>
      <c r="E81" s="33">
        <v>8</v>
      </c>
      <c r="F81" s="34">
        <v>28.38</v>
      </c>
      <c r="G81" s="35">
        <f t="shared" si="10"/>
        <v>36.195799121934058</v>
      </c>
      <c r="H81" s="36">
        <f t="shared" si="11"/>
        <v>289.56639297547247</v>
      </c>
    </row>
    <row r="82" spans="1:10" x14ac:dyDescent="0.3">
      <c r="A82" s="20" t="s">
        <v>78</v>
      </c>
      <c r="B82" s="14">
        <v>88316</v>
      </c>
      <c r="C82" s="21" t="s">
        <v>135</v>
      </c>
      <c r="D82" s="14" t="s">
        <v>233</v>
      </c>
      <c r="E82" s="15">
        <v>4</v>
      </c>
      <c r="F82" s="16">
        <v>21.97</v>
      </c>
      <c r="G82" s="17">
        <f t="shared" si="10"/>
        <v>28.020497065147683</v>
      </c>
      <c r="H82" s="22">
        <f t="shared" si="11"/>
        <v>112.08198826059073</v>
      </c>
    </row>
    <row r="83" spans="1:10" x14ac:dyDescent="0.3">
      <c r="A83" s="20" t="s">
        <v>79</v>
      </c>
      <c r="B83" s="14">
        <v>88270</v>
      </c>
      <c r="C83" s="21" t="s">
        <v>137</v>
      </c>
      <c r="D83" s="14" t="s">
        <v>233</v>
      </c>
      <c r="E83" s="15">
        <f>24+0.881*73.8</f>
        <v>89.017799999999994</v>
      </c>
      <c r="F83" s="16">
        <v>28.9</v>
      </c>
      <c r="G83" s="17">
        <f t="shared" si="10"/>
        <v>36.859006153061813</v>
      </c>
      <c r="H83" s="22">
        <f t="shared" si="11"/>
        <v>3281.1076379320257</v>
      </c>
    </row>
    <row r="84" spans="1:10" x14ac:dyDescent="0.3">
      <c r="A84" s="20" t="s">
        <v>80</v>
      </c>
      <c r="B84" s="14">
        <v>98558</v>
      </c>
      <c r="C84" s="21" t="s">
        <v>138</v>
      </c>
      <c r="D84" s="14" t="s">
        <v>235</v>
      </c>
      <c r="E84" s="15">
        <v>5</v>
      </c>
      <c r="F84" s="16">
        <v>7.56</v>
      </c>
      <c r="G84" s="17">
        <f t="shared" si="10"/>
        <v>9.6420099140881419</v>
      </c>
      <c r="H84" s="22">
        <f t="shared" si="11"/>
        <v>48.210049570440709</v>
      </c>
      <c r="I84" s="30"/>
    </row>
    <row r="85" spans="1:10" ht="25.05" customHeight="1" x14ac:dyDescent="0.3">
      <c r="A85" s="20" t="s">
        <v>81</v>
      </c>
      <c r="B85" s="14">
        <v>88243</v>
      </c>
      <c r="C85" s="21" t="s">
        <v>357</v>
      </c>
      <c r="D85" s="14" t="s">
        <v>233</v>
      </c>
      <c r="E85" s="15">
        <f>0.178*73.8</f>
        <v>13.136399999999998</v>
      </c>
      <c r="F85" s="16">
        <v>25.4</v>
      </c>
      <c r="G85" s="17">
        <f t="shared" si="10"/>
        <v>32.395112674317303</v>
      </c>
      <c r="H85" s="22">
        <f t="shared" si="11"/>
        <v>425.55515813490177</v>
      </c>
      <c r="I85" s="30"/>
    </row>
    <row r="86" spans="1:10" s="59" customFormat="1" ht="27.6" x14ac:dyDescent="0.3">
      <c r="A86" s="20" t="s">
        <v>82</v>
      </c>
      <c r="B86" s="14">
        <v>87700</v>
      </c>
      <c r="C86" s="21" t="s">
        <v>139</v>
      </c>
      <c r="D86" s="14" t="s">
        <v>237</v>
      </c>
      <c r="E86" s="15">
        <v>73.8</v>
      </c>
      <c r="F86" s="16">
        <v>42.29</v>
      </c>
      <c r="G86" s="17">
        <f t="shared" si="10"/>
        <v>53.936587204601523</v>
      </c>
      <c r="H86" s="22">
        <f t="shared" si="11"/>
        <v>3980.5201356995922</v>
      </c>
    </row>
    <row r="87" spans="1:10" ht="25.05" customHeight="1" x14ac:dyDescent="0.3">
      <c r="A87" s="20" t="s">
        <v>83</v>
      </c>
      <c r="B87" s="14">
        <v>87529</v>
      </c>
      <c r="C87" s="21" t="s">
        <v>140</v>
      </c>
      <c r="D87" s="14" t="s">
        <v>237</v>
      </c>
      <c r="E87" s="15">
        <v>22.44</v>
      </c>
      <c r="F87" s="16">
        <v>31.7</v>
      </c>
      <c r="G87" s="17">
        <f t="shared" si="10"/>
        <v>40.430120936057421</v>
      </c>
      <c r="H87" s="22">
        <f t="shared" si="11"/>
        <v>907.25191380512854</v>
      </c>
    </row>
    <row r="88" spans="1:10" ht="27.6" x14ac:dyDescent="0.3">
      <c r="A88" s="20" t="s">
        <v>227</v>
      </c>
      <c r="B88" s="14">
        <v>87878</v>
      </c>
      <c r="C88" s="21" t="s">
        <v>141</v>
      </c>
      <c r="D88" s="14" t="s">
        <v>237</v>
      </c>
      <c r="E88" s="15">
        <v>22.44</v>
      </c>
      <c r="F88" s="16">
        <v>4.42</v>
      </c>
      <c r="G88" s="17">
        <f t="shared" si="10"/>
        <v>5.6372597645859246</v>
      </c>
      <c r="H88" s="22">
        <f t="shared" si="11"/>
        <v>126.50010911730816</v>
      </c>
    </row>
    <row r="89" spans="1:10" ht="14.4" thickBot="1" x14ac:dyDescent="0.35">
      <c r="A89" s="23" t="s">
        <v>228</v>
      </c>
      <c r="B89" s="24">
        <v>100309</v>
      </c>
      <c r="C89" s="25" t="s">
        <v>128</v>
      </c>
      <c r="D89" s="24" t="s">
        <v>233</v>
      </c>
      <c r="E89" s="26">
        <v>34</v>
      </c>
      <c r="F89" s="27">
        <v>31.55</v>
      </c>
      <c r="G89" s="28">
        <f t="shared" si="10"/>
        <v>40.238811215539805</v>
      </c>
      <c r="H89" s="29">
        <f t="shared" si="11"/>
        <v>1368.1195813283534</v>
      </c>
      <c r="J89" s="30"/>
    </row>
    <row r="90" spans="1:10" ht="16.2" thickBot="1" x14ac:dyDescent="0.35">
      <c r="A90" s="124" t="s">
        <v>217</v>
      </c>
      <c r="B90" s="125"/>
      <c r="C90" s="125"/>
      <c r="D90" s="125"/>
      <c r="E90" s="125"/>
      <c r="F90" s="125"/>
      <c r="G90" s="125"/>
      <c r="H90" s="58">
        <f>SUM(H68:H89)</f>
        <v>20500.983278099051</v>
      </c>
    </row>
    <row r="91" spans="1:10" ht="14.4" thickBot="1" x14ac:dyDescent="0.35">
      <c r="A91" s="167" t="s">
        <v>208</v>
      </c>
      <c r="B91" s="168"/>
      <c r="C91" s="168"/>
      <c r="D91" s="168"/>
      <c r="E91" s="168"/>
      <c r="F91" s="168"/>
      <c r="G91" s="168"/>
      <c r="H91" s="169"/>
    </row>
    <row r="92" spans="1:10" x14ac:dyDescent="0.3">
      <c r="A92" s="147" t="s">
        <v>26</v>
      </c>
      <c r="B92" s="133" t="s">
        <v>180</v>
      </c>
      <c r="C92" s="133" t="s">
        <v>197</v>
      </c>
      <c r="D92" s="133" t="s">
        <v>199</v>
      </c>
      <c r="E92" s="133" t="s">
        <v>200</v>
      </c>
      <c r="F92" s="133" t="s">
        <v>198</v>
      </c>
      <c r="G92" s="135" t="s">
        <v>201</v>
      </c>
      <c r="H92" s="136"/>
    </row>
    <row r="93" spans="1:10" x14ac:dyDescent="0.3">
      <c r="A93" s="148"/>
      <c r="B93" s="134"/>
      <c r="C93" s="134"/>
      <c r="D93" s="134"/>
      <c r="E93" s="134"/>
      <c r="F93" s="134"/>
      <c r="G93" s="10" t="s">
        <v>178</v>
      </c>
      <c r="H93" s="31" t="s">
        <v>202</v>
      </c>
    </row>
    <row r="94" spans="1:10" x14ac:dyDescent="0.3">
      <c r="A94" s="20" t="s">
        <v>84</v>
      </c>
      <c r="B94" s="14">
        <v>88323</v>
      </c>
      <c r="C94" s="21" t="s">
        <v>147</v>
      </c>
      <c r="D94" s="14" t="s">
        <v>233</v>
      </c>
      <c r="E94" s="15">
        <v>88</v>
      </c>
      <c r="F94" s="16">
        <v>26.42</v>
      </c>
      <c r="G94" s="17">
        <f>F94*(1+$H$5)</f>
        <v>33.696018773837132</v>
      </c>
      <c r="H94" s="22">
        <f>E94*G94</f>
        <v>2965.2496520976674</v>
      </c>
    </row>
    <row r="95" spans="1:10" x14ac:dyDescent="0.3">
      <c r="A95" s="20" t="s">
        <v>85</v>
      </c>
      <c r="B95" s="14">
        <v>100327</v>
      </c>
      <c r="C95" s="21" t="s">
        <v>148</v>
      </c>
      <c r="D95" s="14" t="s">
        <v>236</v>
      </c>
      <c r="E95" s="15">
        <v>29.55</v>
      </c>
      <c r="F95" s="16">
        <v>70.31</v>
      </c>
      <c r="G95" s="17">
        <f t="shared" ref="G95:G108" si="12">F95*(1+$H$5)</f>
        <v>89.673242997293301</v>
      </c>
      <c r="H95" s="22">
        <f t="shared" ref="H95:H108" si="13">E95*G95</f>
        <v>2649.8443305700171</v>
      </c>
    </row>
    <row r="96" spans="1:10" x14ac:dyDescent="0.3">
      <c r="A96" s="20" t="s">
        <v>86</v>
      </c>
      <c r="B96" s="14">
        <v>94228</v>
      </c>
      <c r="C96" s="21" t="s">
        <v>149</v>
      </c>
      <c r="D96" s="14" t="s">
        <v>236</v>
      </c>
      <c r="E96" s="15">
        <v>6.35</v>
      </c>
      <c r="F96" s="16">
        <v>108.08</v>
      </c>
      <c r="G96" s="17">
        <f t="shared" si="12"/>
        <v>137.84503062363046</v>
      </c>
      <c r="H96" s="22">
        <f t="shared" si="13"/>
        <v>875.3159444600534</v>
      </c>
    </row>
    <row r="97" spans="1:8" x14ac:dyDescent="0.3">
      <c r="A97" s="20" t="s">
        <v>87</v>
      </c>
      <c r="B97" s="14">
        <v>7306</v>
      </c>
      <c r="C97" s="21" t="s">
        <v>150</v>
      </c>
      <c r="D97" s="14" t="s">
        <v>2</v>
      </c>
      <c r="E97" s="15">
        <v>3.6</v>
      </c>
      <c r="F97" s="16">
        <v>35.92</v>
      </c>
      <c r="G97" s="17">
        <f t="shared" si="12"/>
        <v>45.81230107328652</v>
      </c>
      <c r="H97" s="22">
        <f t="shared" si="13"/>
        <v>164.92428386383148</v>
      </c>
    </row>
    <row r="98" spans="1:8" x14ac:dyDescent="0.3">
      <c r="A98" s="20" t="s">
        <v>88</v>
      </c>
      <c r="B98" s="14">
        <v>88316</v>
      </c>
      <c r="C98" s="21" t="s">
        <v>135</v>
      </c>
      <c r="D98" s="14" t="s">
        <v>233</v>
      </c>
      <c r="E98" s="15">
        <v>24</v>
      </c>
      <c r="F98" s="16">
        <v>21.87</v>
      </c>
      <c r="G98" s="17">
        <f t="shared" si="12"/>
        <v>27.892957251469269</v>
      </c>
      <c r="H98" s="22">
        <f t="shared" si="13"/>
        <v>669.43097403526247</v>
      </c>
    </row>
    <row r="99" spans="1:8" x14ac:dyDescent="0.3">
      <c r="A99" s="20" t="s">
        <v>89</v>
      </c>
      <c r="B99" s="14">
        <v>96116</v>
      </c>
      <c r="C99" s="21" t="s">
        <v>151</v>
      </c>
      <c r="D99" s="14" t="s">
        <v>237</v>
      </c>
      <c r="E99" s="15">
        <v>30.55</v>
      </c>
      <c r="F99" s="16">
        <v>73.37</v>
      </c>
      <c r="G99" s="17">
        <f t="shared" si="12"/>
        <v>93.575961295852778</v>
      </c>
      <c r="H99" s="22">
        <f t="shared" si="13"/>
        <v>2858.7456175883026</v>
      </c>
    </row>
    <row r="100" spans="1:8" x14ac:dyDescent="0.3">
      <c r="A100" s="20" t="s">
        <v>90</v>
      </c>
      <c r="B100" s="14">
        <v>3520</v>
      </c>
      <c r="C100" s="21" t="s">
        <v>152</v>
      </c>
      <c r="D100" s="14" t="s">
        <v>235</v>
      </c>
      <c r="E100" s="15">
        <v>1</v>
      </c>
      <c r="F100" s="16">
        <v>9.2899999999999991</v>
      </c>
      <c r="G100" s="17">
        <f t="shared" si="12"/>
        <v>11.848448690724714</v>
      </c>
      <c r="H100" s="22">
        <f t="shared" si="13"/>
        <v>11.848448690724714</v>
      </c>
    </row>
    <row r="101" spans="1:8" x14ac:dyDescent="0.3">
      <c r="A101" s="20" t="s">
        <v>91</v>
      </c>
      <c r="B101" s="14">
        <v>7091</v>
      </c>
      <c r="C101" s="21" t="s">
        <v>153</v>
      </c>
      <c r="D101" s="14" t="s">
        <v>235</v>
      </c>
      <c r="E101" s="15">
        <v>1</v>
      </c>
      <c r="F101" s="16">
        <v>17.84</v>
      </c>
      <c r="G101" s="17">
        <f t="shared" si="12"/>
        <v>22.753102760229162</v>
      </c>
      <c r="H101" s="22">
        <f t="shared" si="13"/>
        <v>22.753102760229162</v>
      </c>
    </row>
    <row r="102" spans="1:8" x14ac:dyDescent="0.3">
      <c r="A102" s="20" t="s">
        <v>92</v>
      </c>
      <c r="B102" s="14">
        <v>20170</v>
      </c>
      <c r="C102" s="21" t="s">
        <v>154</v>
      </c>
      <c r="D102" s="14" t="s">
        <v>235</v>
      </c>
      <c r="E102" s="15">
        <v>4</v>
      </c>
      <c r="F102" s="16">
        <v>16.22</v>
      </c>
      <c r="G102" s="17">
        <f t="shared" si="12"/>
        <v>20.686957778638845</v>
      </c>
      <c r="H102" s="22">
        <f t="shared" si="13"/>
        <v>82.747831114555382</v>
      </c>
    </row>
    <row r="103" spans="1:8" x14ac:dyDescent="0.3">
      <c r="A103" s="20" t="s">
        <v>93</v>
      </c>
      <c r="B103" s="14">
        <v>9836</v>
      </c>
      <c r="C103" s="21" t="s">
        <v>155</v>
      </c>
      <c r="D103" s="14" t="s">
        <v>236</v>
      </c>
      <c r="E103" s="15">
        <v>6</v>
      </c>
      <c r="F103" s="16">
        <v>16.34</v>
      </c>
      <c r="G103" s="17">
        <f t="shared" si="12"/>
        <v>20.840005555052944</v>
      </c>
      <c r="H103" s="22">
        <f t="shared" si="13"/>
        <v>125.04003333031767</v>
      </c>
    </row>
    <row r="104" spans="1:8" ht="25.05" customHeight="1" x14ac:dyDescent="0.3">
      <c r="A104" s="20" t="s">
        <v>94</v>
      </c>
      <c r="B104" s="14">
        <v>301</v>
      </c>
      <c r="C104" s="21" t="s">
        <v>156</v>
      </c>
      <c r="D104" s="14" t="s">
        <v>235</v>
      </c>
      <c r="E104" s="15">
        <v>7</v>
      </c>
      <c r="F104" s="16">
        <v>3.32</v>
      </c>
      <c r="G104" s="17">
        <f t="shared" si="12"/>
        <v>4.2343218141233638</v>
      </c>
      <c r="H104" s="22">
        <f t="shared" si="13"/>
        <v>29.640252698863549</v>
      </c>
    </row>
    <row r="105" spans="1:8" s="59" customFormat="1" ht="18" customHeight="1" x14ac:dyDescent="0.3">
      <c r="A105" s="20" t="s">
        <v>95</v>
      </c>
      <c r="B105" s="14">
        <v>20080</v>
      </c>
      <c r="C105" s="21" t="s">
        <v>157</v>
      </c>
      <c r="D105" s="14" t="s">
        <v>235</v>
      </c>
      <c r="E105" s="15">
        <v>1</v>
      </c>
      <c r="F105" s="16">
        <v>23.1</v>
      </c>
      <c r="G105" s="17">
        <f t="shared" si="12"/>
        <v>29.46169695971377</v>
      </c>
      <c r="H105" s="22">
        <f t="shared" si="13"/>
        <v>29.46169695971377</v>
      </c>
    </row>
    <row r="106" spans="1:8" ht="25.05" customHeight="1" x14ac:dyDescent="0.3">
      <c r="A106" s="20" t="s">
        <v>96</v>
      </c>
      <c r="B106" s="14">
        <v>20078</v>
      </c>
      <c r="C106" s="21" t="s">
        <v>158</v>
      </c>
      <c r="D106" s="14" t="s">
        <v>235</v>
      </c>
      <c r="E106" s="15">
        <v>1</v>
      </c>
      <c r="F106" s="16">
        <v>29.21</v>
      </c>
      <c r="G106" s="17">
        <f t="shared" si="12"/>
        <v>37.254379575464903</v>
      </c>
      <c r="H106" s="22">
        <f t="shared" si="13"/>
        <v>37.254379575464903</v>
      </c>
    </row>
    <row r="107" spans="1:8" x14ac:dyDescent="0.3">
      <c r="A107" s="20" t="s">
        <v>97</v>
      </c>
      <c r="B107" s="14">
        <v>41954</v>
      </c>
      <c r="C107" s="21" t="s">
        <v>159</v>
      </c>
      <c r="D107" s="14" t="s">
        <v>229</v>
      </c>
      <c r="E107" s="15">
        <v>13.08</v>
      </c>
      <c r="F107" s="16">
        <v>86.84</v>
      </c>
      <c r="G107" s="17">
        <f t="shared" si="12"/>
        <v>110.75557419833522</v>
      </c>
      <c r="H107" s="22">
        <f t="shared" si="13"/>
        <v>1448.6829105142247</v>
      </c>
    </row>
    <row r="108" spans="1:8" ht="14.4" thickBot="1" x14ac:dyDescent="0.35">
      <c r="A108" s="23" t="s">
        <v>98</v>
      </c>
      <c r="B108" s="24">
        <v>100309</v>
      </c>
      <c r="C108" s="25" t="s">
        <v>128</v>
      </c>
      <c r="D108" s="24" t="s">
        <v>233</v>
      </c>
      <c r="E108" s="26">
        <v>90</v>
      </c>
      <c r="F108" s="27">
        <v>31.55</v>
      </c>
      <c r="G108" s="28">
        <f t="shared" si="12"/>
        <v>40.238811215539805</v>
      </c>
      <c r="H108" s="29">
        <f t="shared" si="13"/>
        <v>3621.4930093985822</v>
      </c>
    </row>
    <row r="109" spans="1:8" ht="16.2" thickBot="1" x14ac:dyDescent="0.35">
      <c r="A109" s="124" t="s">
        <v>217</v>
      </c>
      <c r="B109" s="125"/>
      <c r="C109" s="125"/>
      <c r="D109" s="125"/>
      <c r="E109" s="125"/>
      <c r="F109" s="125"/>
      <c r="G109" s="125"/>
      <c r="H109" s="58">
        <f>SUM(H94:H108)</f>
        <v>15592.432467657809</v>
      </c>
    </row>
    <row r="110" spans="1:8" ht="14.4" thickBot="1" x14ac:dyDescent="0.35">
      <c r="A110" s="167" t="s">
        <v>205</v>
      </c>
      <c r="B110" s="168"/>
      <c r="C110" s="168"/>
      <c r="D110" s="168"/>
      <c r="E110" s="168"/>
      <c r="F110" s="168"/>
      <c r="G110" s="168"/>
      <c r="H110" s="169"/>
    </row>
    <row r="111" spans="1:8" x14ac:dyDescent="0.3">
      <c r="A111" s="147" t="s">
        <v>26</v>
      </c>
      <c r="B111" s="133" t="s">
        <v>180</v>
      </c>
      <c r="C111" s="133" t="s">
        <v>197</v>
      </c>
      <c r="D111" s="133" t="s">
        <v>199</v>
      </c>
      <c r="E111" s="133" t="s">
        <v>200</v>
      </c>
      <c r="F111" s="133" t="s">
        <v>198</v>
      </c>
      <c r="G111" s="135" t="s">
        <v>201</v>
      </c>
      <c r="H111" s="136"/>
    </row>
    <row r="112" spans="1:8" x14ac:dyDescent="0.3">
      <c r="A112" s="148"/>
      <c r="B112" s="134"/>
      <c r="C112" s="134"/>
      <c r="D112" s="134"/>
      <c r="E112" s="134"/>
      <c r="F112" s="134"/>
      <c r="G112" s="10" t="s">
        <v>178</v>
      </c>
      <c r="H112" s="31" t="s">
        <v>202</v>
      </c>
    </row>
    <row r="113" spans="1:9" x14ac:dyDescent="0.3">
      <c r="A113" s="20" t="s">
        <v>14</v>
      </c>
      <c r="B113" s="14">
        <v>142</v>
      </c>
      <c r="C113" s="21" t="s">
        <v>129</v>
      </c>
      <c r="D113" s="32" t="s">
        <v>234</v>
      </c>
      <c r="E113" s="33">
        <v>1</v>
      </c>
      <c r="F113" s="34">
        <v>29.78</v>
      </c>
      <c r="G113" s="17">
        <f>F113*(1+$H$5)</f>
        <v>37.981356513431862</v>
      </c>
      <c r="H113" s="22">
        <f>E113*G113</f>
        <v>37.981356513431862</v>
      </c>
    </row>
    <row r="114" spans="1:9" ht="27.6" x14ac:dyDescent="0.3">
      <c r="A114" s="20" t="s">
        <v>99</v>
      </c>
      <c r="B114" s="14">
        <v>20193</v>
      </c>
      <c r="C114" s="21" t="s">
        <v>160</v>
      </c>
      <c r="D114" s="32" t="s">
        <v>239</v>
      </c>
      <c r="E114" s="33">
        <v>343.2</v>
      </c>
      <c r="F114" s="34">
        <v>4.99</v>
      </c>
      <c r="G114" s="35">
        <f t="shared" ref="G114:G132" si="14">F114*(1+$H$5)</f>
        <v>6.3642367025528879</v>
      </c>
      <c r="H114" s="36">
        <f t="shared" ref="H114:H132" si="15">E114*G114</f>
        <v>2184.2060363161509</v>
      </c>
    </row>
    <row r="115" spans="1:9" x14ac:dyDescent="0.3">
      <c r="A115" s="20" t="s">
        <v>100</v>
      </c>
      <c r="B115" s="14" t="s">
        <v>298</v>
      </c>
      <c r="C115" s="21" t="s">
        <v>245</v>
      </c>
      <c r="D115" s="32" t="s">
        <v>4</v>
      </c>
      <c r="E115" s="33">
        <v>1</v>
      </c>
      <c r="F115" s="34">
        <v>1600</v>
      </c>
      <c r="G115" s="35">
        <f t="shared" si="14"/>
        <v>2040.6370188546334</v>
      </c>
      <c r="H115" s="36">
        <f t="shared" si="15"/>
        <v>2040.6370188546334</v>
      </c>
    </row>
    <row r="116" spans="1:9" x14ac:dyDescent="0.3">
      <c r="A116" s="20" t="s">
        <v>101</v>
      </c>
      <c r="B116" s="14" t="s">
        <v>299</v>
      </c>
      <c r="C116" s="21" t="s">
        <v>246</v>
      </c>
      <c r="D116" s="32" t="s">
        <v>0</v>
      </c>
      <c r="E116" s="33">
        <v>1</v>
      </c>
      <c r="F116" s="34">
        <v>2000</v>
      </c>
      <c r="G116" s="35">
        <f t="shared" si="14"/>
        <v>2550.7962735682918</v>
      </c>
      <c r="H116" s="36">
        <f t="shared" si="15"/>
        <v>2550.7962735682918</v>
      </c>
    </row>
    <row r="117" spans="1:9" x14ac:dyDescent="0.3">
      <c r="A117" s="20" t="s">
        <v>15</v>
      </c>
      <c r="B117" s="14" t="s">
        <v>300</v>
      </c>
      <c r="C117" s="21" t="s">
        <v>309</v>
      </c>
      <c r="D117" s="14" t="s">
        <v>1</v>
      </c>
      <c r="E117" s="15">
        <v>1</v>
      </c>
      <c r="F117" s="16">
        <v>150</v>
      </c>
      <c r="G117" s="17">
        <f t="shared" si="14"/>
        <v>191.30972051762188</v>
      </c>
      <c r="H117" s="22">
        <f t="shared" si="15"/>
        <v>191.30972051762188</v>
      </c>
    </row>
    <row r="118" spans="1:9" x14ac:dyDescent="0.3">
      <c r="A118" s="20" t="s">
        <v>16</v>
      </c>
      <c r="B118" s="14">
        <v>42408</v>
      </c>
      <c r="C118" s="21" t="s">
        <v>161</v>
      </c>
      <c r="D118" s="32" t="s">
        <v>237</v>
      </c>
      <c r="E118" s="33">
        <v>60</v>
      </c>
      <c r="F118" s="34">
        <v>1.84</v>
      </c>
      <c r="G118" s="35">
        <f t="shared" si="14"/>
        <v>2.3467325716828284</v>
      </c>
      <c r="H118" s="36">
        <f t="shared" si="15"/>
        <v>140.80395430096971</v>
      </c>
    </row>
    <row r="119" spans="1:9" x14ac:dyDescent="0.3">
      <c r="A119" s="20" t="s">
        <v>17</v>
      </c>
      <c r="B119" s="14">
        <v>88316</v>
      </c>
      <c r="C119" s="21" t="s">
        <v>135</v>
      </c>
      <c r="D119" s="14" t="s">
        <v>233</v>
      </c>
      <c r="E119" s="33">
        <v>60</v>
      </c>
      <c r="F119" s="16">
        <v>21.87</v>
      </c>
      <c r="G119" s="35">
        <f t="shared" si="14"/>
        <v>27.892957251469269</v>
      </c>
      <c r="H119" s="36">
        <f t="shared" si="15"/>
        <v>1673.5774350881561</v>
      </c>
    </row>
    <row r="120" spans="1:9" x14ac:dyDescent="0.3">
      <c r="A120" s="20" t="s">
        <v>102</v>
      </c>
      <c r="B120" s="14">
        <v>88309</v>
      </c>
      <c r="C120" s="21" t="s">
        <v>162</v>
      </c>
      <c r="D120" s="14" t="s">
        <v>233</v>
      </c>
      <c r="E120" s="33">
        <v>64</v>
      </c>
      <c r="F120" s="34">
        <v>28.38</v>
      </c>
      <c r="G120" s="35">
        <f t="shared" si="14"/>
        <v>36.195799121934058</v>
      </c>
      <c r="H120" s="36">
        <f t="shared" si="15"/>
        <v>2316.5311438037797</v>
      </c>
    </row>
    <row r="121" spans="1:9" x14ac:dyDescent="0.3">
      <c r="A121" s="20" t="s">
        <v>103</v>
      </c>
      <c r="B121" s="14">
        <v>97633</v>
      </c>
      <c r="C121" s="21" t="s">
        <v>163</v>
      </c>
      <c r="D121" s="32" t="s">
        <v>237</v>
      </c>
      <c r="E121" s="33">
        <v>8.4789999999999992</v>
      </c>
      <c r="F121" s="34">
        <v>22.94</v>
      </c>
      <c r="G121" s="35">
        <f t="shared" si="14"/>
        <v>29.257633257828306</v>
      </c>
      <c r="H121" s="36">
        <f t="shared" si="15"/>
        <v>248.07547239312618</v>
      </c>
    </row>
    <row r="122" spans="1:9" ht="27.6" x14ac:dyDescent="0.3">
      <c r="A122" s="20" t="s">
        <v>104</v>
      </c>
      <c r="B122" s="14">
        <v>87243</v>
      </c>
      <c r="C122" s="21" t="s">
        <v>164</v>
      </c>
      <c r="D122" s="32" t="s">
        <v>237</v>
      </c>
      <c r="E122" s="33">
        <v>8.4779999999999998</v>
      </c>
      <c r="F122" s="34">
        <v>171.74</v>
      </c>
      <c r="G122" s="35">
        <f t="shared" si="14"/>
        <v>219.0368760113092</v>
      </c>
      <c r="H122" s="36">
        <f t="shared" si="15"/>
        <v>1856.9946348238793</v>
      </c>
    </row>
    <row r="123" spans="1:9" x14ac:dyDescent="0.3">
      <c r="A123" s="20" t="s">
        <v>105</v>
      </c>
      <c r="B123" s="14">
        <v>88270</v>
      </c>
      <c r="C123" s="21" t="s">
        <v>137</v>
      </c>
      <c r="D123" s="32" t="s">
        <v>233</v>
      </c>
      <c r="E123" s="33">
        <v>8</v>
      </c>
      <c r="F123" s="34">
        <v>28.9</v>
      </c>
      <c r="G123" s="35">
        <f t="shared" si="14"/>
        <v>36.859006153061813</v>
      </c>
      <c r="H123" s="36">
        <f t="shared" si="15"/>
        <v>294.8720492244945</v>
      </c>
    </row>
    <row r="124" spans="1:9" ht="27.6" x14ac:dyDescent="0.3">
      <c r="A124" s="20" t="s">
        <v>106</v>
      </c>
      <c r="B124" s="14">
        <v>97063</v>
      </c>
      <c r="C124" s="21" t="s">
        <v>165</v>
      </c>
      <c r="D124" s="32" t="s">
        <v>237</v>
      </c>
      <c r="E124" s="33">
        <v>343.2</v>
      </c>
      <c r="F124" s="34">
        <v>11.16</v>
      </c>
      <c r="G124" s="35">
        <f t="shared" si="14"/>
        <v>14.233443206511067</v>
      </c>
      <c r="H124" s="36">
        <f t="shared" si="15"/>
        <v>4884.9177084745979</v>
      </c>
      <c r="I124" s="30"/>
    </row>
    <row r="125" spans="1:9" x14ac:dyDescent="0.3">
      <c r="A125" s="20" t="s">
        <v>212</v>
      </c>
      <c r="B125" s="14" t="s">
        <v>305</v>
      </c>
      <c r="C125" s="21" t="s">
        <v>351</v>
      </c>
      <c r="D125" s="32" t="s">
        <v>237</v>
      </c>
      <c r="E125" s="33">
        <f>105.68+24.13</f>
        <v>129.81</v>
      </c>
      <c r="F125" s="34">
        <v>276.42</v>
      </c>
      <c r="G125" s="35">
        <f t="shared" si="14"/>
        <v>352.5455529698736</v>
      </c>
      <c r="H125" s="36">
        <f t="shared" si="15"/>
        <v>45763.938231019296</v>
      </c>
      <c r="I125" s="114"/>
    </row>
    <row r="126" spans="1:9" ht="27.6" x14ac:dyDescent="0.3">
      <c r="A126" s="20" t="s">
        <v>213</v>
      </c>
      <c r="B126" s="14">
        <v>92580</v>
      </c>
      <c r="C126" s="21" t="s">
        <v>215</v>
      </c>
      <c r="D126" s="32" t="s">
        <v>237</v>
      </c>
      <c r="E126" s="33">
        <v>24.13</v>
      </c>
      <c r="F126" s="34">
        <v>66.22</v>
      </c>
      <c r="G126" s="35">
        <f t="shared" si="14"/>
        <v>84.456864617846136</v>
      </c>
      <c r="H126" s="36">
        <f t="shared" si="15"/>
        <v>2037.9441432286271</v>
      </c>
    </row>
    <row r="127" spans="1:9" x14ac:dyDescent="0.3">
      <c r="A127" s="20" t="s">
        <v>107</v>
      </c>
      <c r="B127" s="14">
        <v>88323</v>
      </c>
      <c r="C127" s="21" t="s">
        <v>147</v>
      </c>
      <c r="D127" s="14" t="s">
        <v>233</v>
      </c>
      <c r="E127" s="15">
        <f>7*8*3</f>
        <v>168</v>
      </c>
      <c r="F127" s="16">
        <v>26.42</v>
      </c>
      <c r="G127" s="17">
        <f>F127*(1+$H$5)</f>
        <v>33.696018773837132</v>
      </c>
      <c r="H127" s="36">
        <f t="shared" si="15"/>
        <v>5660.9311540046383</v>
      </c>
    </row>
    <row r="128" spans="1:9" ht="25.05" customHeight="1" x14ac:dyDescent="0.3">
      <c r="A128" s="20" t="s">
        <v>108</v>
      </c>
      <c r="B128" s="14">
        <v>37411</v>
      </c>
      <c r="C128" s="21" t="s">
        <v>134</v>
      </c>
      <c r="D128" s="32" t="s">
        <v>237</v>
      </c>
      <c r="E128" s="33">
        <v>8.0399999999999991</v>
      </c>
      <c r="F128" s="34">
        <v>29.09</v>
      </c>
      <c r="G128" s="35">
        <f t="shared" si="14"/>
        <v>37.101331799050804</v>
      </c>
      <c r="H128" s="36">
        <f t="shared" si="15"/>
        <v>298.29470766436845</v>
      </c>
    </row>
    <row r="129" spans="1:8" s="59" customFormat="1" ht="18" customHeight="1" x14ac:dyDescent="0.3">
      <c r="A129" s="20" t="s">
        <v>18</v>
      </c>
      <c r="B129" s="14" t="s">
        <v>303</v>
      </c>
      <c r="C129" s="21" t="s">
        <v>248</v>
      </c>
      <c r="D129" s="38" t="s">
        <v>4</v>
      </c>
      <c r="E129" s="39">
        <v>1</v>
      </c>
      <c r="F129" s="40">
        <v>220</v>
      </c>
      <c r="G129" s="41">
        <f t="shared" si="14"/>
        <v>280.58759009251207</v>
      </c>
      <c r="H129" s="36">
        <f t="shared" si="15"/>
        <v>280.58759009251207</v>
      </c>
    </row>
    <row r="130" spans="1:8" ht="25.05" customHeight="1" x14ac:dyDescent="0.3">
      <c r="A130" s="20" t="s">
        <v>109</v>
      </c>
      <c r="B130" s="14" t="s">
        <v>304</v>
      </c>
      <c r="C130" s="37" t="s">
        <v>249</v>
      </c>
      <c r="D130" s="38" t="s">
        <v>211</v>
      </c>
      <c r="E130" s="39">
        <v>0.25</v>
      </c>
      <c r="F130" s="40">
        <v>450</v>
      </c>
      <c r="G130" s="41">
        <f t="shared" si="14"/>
        <v>573.92916155286559</v>
      </c>
      <c r="H130" s="36">
        <f t="shared" si="15"/>
        <v>143.4822903882164</v>
      </c>
    </row>
    <row r="131" spans="1:8" x14ac:dyDescent="0.3">
      <c r="A131" s="20" t="s">
        <v>214</v>
      </c>
      <c r="B131" s="14">
        <v>7306</v>
      </c>
      <c r="C131" s="21" t="s">
        <v>150</v>
      </c>
      <c r="D131" s="32" t="s">
        <v>2</v>
      </c>
      <c r="E131" s="33">
        <v>3.6</v>
      </c>
      <c r="F131" s="34">
        <v>35.92</v>
      </c>
      <c r="G131" s="35">
        <f t="shared" si="14"/>
        <v>45.81230107328652</v>
      </c>
      <c r="H131" s="36">
        <f t="shared" si="15"/>
        <v>164.92428386383148</v>
      </c>
    </row>
    <row r="132" spans="1:8" ht="14.4" thickBot="1" x14ac:dyDescent="0.35">
      <c r="A132" s="23" t="s">
        <v>355</v>
      </c>
      <c r="B132" s="47">
        <v>100309</v>
      </c>
      <c r="C132" s="37" t="s">
        <v>128</v>
      </c>
      <c r="D132" s="24" t="s">
        <v>233</v>
      </c>
      <c r="E132" s="39">
        <v>124</v>
      </c>
      <c r="F132" s="40">
        <v>31.55</v>
      </c>
      <c r="G132" s="41">
        <f t="shared" si="14"/>
        <v>40.238811215539805</v>
      </c>
      <c r="H132" s="45">
        <f t="shared" si="15"/>
        <v>4989.6125907269361</v>
      </c>
    </row>
    <row r="133" spans="1:8" ht="16.2" thickBot="1" x14ac:dyDescent="0.35">
      <c r="A133" s="124" t="s">
        <v>217</v>
      </c>
      <c r="B133" s="125"/>
      <c r="C133" s="125"/>
      <c r="D133" s="125"/>
      <c r="E133" s="125"/>
      <c r="F133" s="125"/>
      <c r="G133" s="125"/>
      <c r="H133" s="58">
        <f>SUM(H113:H132)</f>
        <v>77760.41779486755</v>
      </c>
    </row>
    <row r="134" spans="1:8" ht="14.4" thickBot="1" x14ac:dyDescent="0.35">
      <c r="A134" s="167" t="s">
        <v>209</v>
      </c>
      <c r="B134" s="168"/>
      <c r="C134" s="168"/>
      <c r="D134" s="168"/>
      <c r="E134" s="168"/>
      <c r="F134" s="168"/>
      <c r="G134" s="168"/>
      <c r="H134" s="169"/>
    </row>
    <row r="135" spans="1:8" x14ac:dyDescent="0.3">
      <c r="A135" s="170" t="s">
        <v>26</v>
      </c>
      <c r="B135" s="133" t="s">
        <v>180</v>
      </c>
      <c r="C135" s="133" t="s">
        <v>197</v>
      </c>
      <c r="D135" s="133" t="s">
        <v>199</v>
      </c>
      <c r="E135" s="133" t="s">
        <v>200</v>
      </c>
      <c r="F135" s="133" t="s">
        <v>198</v>
      </c>
      <c r="G135" s="135" t="s">
        <v>201</v>
      </c>
      <c r="H135" s="136"/>
    </row>
    <row r="136" spans="1:8" x14ac:dyDescent="0.3">
      <c r="A136" s="171"/>
      <c r="B136" s="134"/>
      <c r="C136" s="134"/>
      <c r="D136" s="134"/>
      <c r="E136" s="134"/>
      <c r="F136" s="134"/>
      <c r="G136" s="10" t="s">
        <v>178</v>
      </c>
      <c r="H136" s="31" t="s">
        <v>202</v>
      </c>
    </row>
    <row r="137" spans="1:8" x14ac:dyDescent="0.3">
      <c r="A137" s="20" t="s">
        <v>19</v>
      </c>
      <c r="B137" s="14" t="s">
        <v>301</v>
      </c>
      <c r="C137" s="21" t="s">
        <v>255</v>
      </c>
      <c r="D137" s="14" t="s">
        <v>0</v>
      </c>
      <c r="E137" s="15">
        <v>4</v>
      </c>
      <c r="F137" s="16">
        <v>97.37</v>
      </c>
      <c r="G137" s="17">
        <f>F137*(1+$H$5)</f>
        <v>124.18551657867228</v>
      </c>
      <c r="H137" s="22">
        <f>E137*G137</f>
        <v>496.74206631468911</v>
      </c>
    </row>
    <row r="138" spans="1:8" x14ac:dyDescent="0.3">
      <c r="A138" s="20" t="s">
        <v>20</v>
      </c>
      <c r="B138" s="14" t="s">
        <v>302</v>
      </c>
      <c r="C138" s="21" t="s">
        <v>281</v>
      </c>
      <c r="D138" s="14" t="s">
        <v>0</v>
      </c>
      <c r="E138" s="15">
        <v>4</v>
      </c>
      <c r="F138" s="16">
        <v>156.80000000000001</v>
      </c>
      <c r="G138" s="17">
        <f t="shared" ref="G138:G148" si="16">F138*(1+$H$5)</f>
        <v>199.98242784775408</v>
      </c>
      <c r="H138" s="22">
        <f t="shared" ref="H138:H148" si="17">E138*G138</f>
        <v>799.92971139101633</v>
      </c>
    </row>
    <row r="139" spans="1:8" x14ac:dyDescent="0.3">
      <c r="A139" s="20" t="s">
        <v>110</v>
      </c>
      <c r="B139" s="14">
        <v>2674</v>
      </c>
      <c r="C139" s="21" t="s">
        <v>166</v>
      </c>
      <c r="D139" s="14" t="s">
        <v>236</v>
      </c>
      <c r="E139" s="15">
        <v>5</v>
      </c>
      <c r="F139" s="16">
        <v>5.48</v>
      </c>
      <c r="G139" s="17">
        <f t="shared" si="16"/>
        <v>6.9891817895771196</v>
      </c>
      <c r="H139" s="22">
        <f t="shared" si="17"/>
        <v>34.945908947885599</v>
      </c>
    </row>
    <row r="140" spans="1:8" x14ac:dyDescent="0.3">
      <c r="A140" s="20" t="s">
        <v>111</v>
      </c>
      <c r="B140" s="14">
        <v>1891</v>
      </c>
      <c r="C140" s="21" t="s">
        <v>167</v>
      </c>
      <c r="D140" s="14" t="s">
        <v>235</v>
      </c>
      <c r="E140" s="15">
        <v>1</v>
      </c>
      <c r="F140" s="16">
        <v>1.76</v>
      </c>
      <c r="G140" s="17">
        <f t="shared" si="16"/>
        <v>2.2447007207400969</v>
      </c>
      <c r="H140" s="22">
        <f t="shared" si="17"/>
        <v>2.2447007207400969</v>
      </c>
    </row>
    <row r="141" spans="1:8" x14ac:dyDescent="0.3">
      <c r="A141" s="20" t="s">
        <v>112</v>
      </c>
      <c r="B141" s="14">
        <v>2559</v>
      </c>
      <c r="C141" s="21" t="s">
        <v>168</v>
      </c>
      <c r="D141" s="14" t="s">
        <v>235</v>
      </c>
      <c r="E141" s="15">
        <v>1</v>
      </c>
      <c r="F141" s="16">
        <v>11.6</v>
      </c>
      <c r="G141" s="17">
        <f t="shared" si="16"/>
        <v>14.794618386696092</v>
      </c>
      <c r="H141" s="22">
        <f t="shared" si="17"/>
        <v>14.794618386696092</v>
      </c>
    </row>
    <row r="142" spans="1:8" x14ac:dyDescent="0.3">
      <c r="A142" s="20" t="s">
        <v>113</v>
      </c>
      <c r="B142" s="14">
        <v>2565</v>
      </c>
      <c r="C142" s="21" t="s">
        <v>169</v>
      </c>
      <c r="D142" s="14" t="s">
        <v>235</v>
      </c>
      <c r="E142" s="15">
        <v>1</v>
      </c>
      <c r="F142" s="16">
        <v>9.4</v>
      </c>
      <c r="G142" s="17">
        <f t="shared" si="16"/>
        <v>11.98874248577097</v>
      </c>
      <c r="H142" s="22">
        <f t="shared" si="17"/>
        <v>11.98874248577097</v>
      </c>
    </row>
    <row r="143" spans="1:8" x14ac:dyDescent="0.3">
      <c r="A143" s="20" t="s">
        <v>114</v>
      </c>
      <c r="B143" s="14">
        <v>39128</v>
      </c>
      <c r="C143" s="21" t="s">
        <v>170</v>
      </c>
      <c r="D143" s="14" t="s">
        <v>235</v>
      </c>
      <c r="E143" s="15">
        <v>3</v>
      </c>
      <c r="F143" s="16">
        <v>1.65</v>
      </c>
      <c r="G143" s="17">
        <f t="shared" si="16"/>
        <v>2.1044069256938407</v>
      </c>
      <c r="H143" s="22">
        <f t="shared" si="17"/>
        <v>6.3132207770815221</v>
      </c>
    </row>
    <row r="144" spans="1:8" x14ac:dyDescent="0.3">
      <c r="A144" s="20" t="s">
        <v>115</v>
      </c>
      <c r="B144" s="14">
        <v>39396</v>
      </c>
      <c r="C144" s="21" t="s">
        <v>171</v>
      </c>
      <c r="D144" s="14" t="s">
        <v>235</v>
      </c>
      <c r="E144" s="15">
        <v>1</v>
      </c>
      <c r="F144" s="16">
        <v>72.94</v>
      </c>
      <c r="G144" s="17">
        <f t="shared" si="16"/>
        <v>93.027540097035597</v>
      </c>
      <c r="H144" s="22">
        <f t="shared" si="17"/>
        <v>93.027540097035597</v>
      </c>
    </row>
    <row r="145" spans="1:8" x14ac:dyDescent="0.3">
      <c r="A145" s="20" t="s">
        <v>116</v>
      </c>
      <c r="B145" s="14">
        <v>1014</v>
      </c>
      <c r="C145" s="21" t="s">
        <v>172</v>
      </c>
      <c r="D145" s="14" t="s">
        <v>236</v>
      </c>
      <c r="E145" s="15">
        <v>320</v>
      </c>
      <c r="F145" s="16">
        <v>2.21</v>
      </c>
      <c r="G145" s="17">
        <f t="shared" si="16"/>
        <v>2.8186298822929623</v>
      </c>
      <c r="H145" s="22">
        <f t="shared" si="17"/>
        <v>901.96156233374791</v>
      </c>
    </row>
    <row r="146" spans="1:8" s="59" customFormat="1" ht="18" customHeight="1" x14ac:dyDescent="0.3">
      <c r="A146" s="20" t="s">
        <v>117</v>
      </c>
      <c r="B146" s="14">
        <v>34653</v>
      </c>
      <c r="C146" s="21" t="s">
        <v>173</v>
      </c>
      <c r="D146" s="14" t="s">
        <v>235</v>
      </c>
      <c r="E146" s="15">
        <v>1</v>
      </c>
      <c r="F146" s="16">
        <v>8.7100000000000009</v>
      </c>
      <c r="G146" s="17">
        <f t="shared" si="16"/>
        <v>11.108717771389911</v>
      </c>
      <c r="H146" s="22">
        <f t="shared" si="17"/>
        <v>11.108717771389911</v>
      </c>
    </row>
    <row r="147" spans="1:8" ht="25.05" customHeight="1" x14ac:dyDescent="0.3">
      <c r="A147" s="20" t="s">
        <v>118</v>
      </c>
      <c r="B147" s="14">
        <v>88264</v>
      </c>
      <c r="C147" s="21" t="s">
        <v>174</v>
      </c>
      <c r="D147" s="14" t="s">
        <v>233</v>
      </c>
      <c r="E147" s="15">
        <v>8</v>
      </c>
      <c r="F147" s="16">
        <v>28.68</v>
      </c>
      <c r="G147" s="17">
        <f t="shared" si="16"/>
        <v>36.578418562969304</v>
      </c>
      <c r="H147" s="22">
        <f t="shared" si="17"/>
        <v>292.62734850375443</v>
      </c>
    </row>
    <row r="148" spans="1:8" ht="27.6" x14ac:dyDescent="0.3">
      <c r="A148" s="20" t="s">
        <v>119</v>
      </c>
      <c r="B148" s="14">
        <v>101661</v>
      </c>
      <c r="C148" s="21" t="s">
        <v>175</v>
      </c>
      <c r="D148" s="14" t="s">
        <v>235</v>
      </c>
      <c r="E148" s="15">
        <v>8</v>
      </c>
      <c r="F148" s="16">
        <v>101.34</v>
      </c>
      <c r="G148" s="17">
        <f t="shared" si="16"/>
        <v>129.24884718170534</v>
      </c>
      <c r="H148" s="22">
        <f t="shared" si="17"/>
        <v>1033.9907774536427</v>
      </c>
    </row>
    <row r="149" spans="1:8" ht="14.4" thickBot="1" x14ac:dyDescent="0.35">
      <c r="A149" s="23" t="s">
        <v>120</v>
      </c>
      <c r="B149" s="24">
        <v>100309</v>
      </c>
      <c r="C149" s="25" t="s">
        <v>128</v>
      </c>
      <c r="D149" s="24" t="s">
        <v>233</v>
      </c>
      <c r="E149" s="42">
        <v>18</v>
      </c>
      <c r="F149" s="43">
        <v>31.55</v>
      </c>
      <c r="G149" s="44">
        <f>F149*(1+$H$5)</f>
        <v>40.238811215539805</v>
      </c>
      <c r="H149" s="45">
        <f>E149*G149</f>
        <v>724.29860187971644</v>
      </c>
    </row>
    <row r="150" spans="1:8" ht="16.2" thickBot="1" x14ac:dyDescent="0.35">
      <c r="A150" s="124" t="s">
        <v>217</v>
      </c>
      <c r="B150" s="125"/>
      <c r="C150" s="125"/>
      <c r="D150" s="125"/>
      <c r="E150" s="125"/>
      <c r="F150" s="125"/>
      <c r="G150" s="125"/>
      <c r="H150" s="58">
        <f>SUM(H137:H149)</f>
        <v>4423.9735170631666</v>
      </c>
    </row>
    <row r="151" spans="1:8" ht="16.2" thickBot="1" x14ac:dyDescent="0.35">
      <c r="A151" s="145" t="s">
        <v>224</v>
      </c>
      <c r="B151" s="146"/>
      <c r="C151" s="146"/>
      <c r="D151" s="146"/>
      <c r="E151" s="146"/>
      <c r="F151" s="146"/>
      <c r="G151" s="146"/>
      <c r="H151" s="61">
        <f>H11+H150+H133+H109+H90+H64+H48+H21</f>
        <v>151747.01784370633</v>
      </c>
    </row>
    <row r="152" spans="1:8" x14ac:dyDescent="0.3">
      <c r="A152" s="141" t="s">
        <v>218</v>
      </c>
      <c r="B152" s="142"/>
      <c r="C152" s="142"/>
      <c r="D152" s="48"/>
      <c r="E152" s="48"/>
      <c r="F152" s="49"/>
      <c r="G152" s="49"/>
      <c r="H152" s="50"/>
    </row>
    <row r="153" spans="1:8" x14ac:dyDescent="0.3">
      <c r="A153" s="143" t="s">
        <v>219</v>
      </c>
      <c r="B153" s="144"/>
      <c r="C153" s="144"/>
      <c r="D153" s="54"/>
      <c r="E153" s="54"/>
      <c r="F153" s="51"/>
      <c r="G153" s="51"/>
      <c r="H153" s="52"/>
    </row>
    <row r="154" spans="1:8" ht="14.4" customHeight="1" x14ac:dyDescent="0.3">
      <c r="A154" s="143" t="s">
        <v>222</v>
      </c>
      <c r="B154" s="144"/>
      <c r="C154" s="144"/>
      <c r="D154" s="54"/>
      <c r="E154" s="54"/>
      <c r="F154" s="51"/>
      <c r="G154" s="51"/>
      <c r="H154" s="52"/>
    </row>
    <row r="155" spans="1:8" ht="14.4" customHeight="1" x14ac:dyDescent="0.3">
      <c r="A155" s="143" t="s">
        <v>220</v>
      </c>
      <c r="B155" s="144"/>
      <c r="C155" s="144"/>
      <c r="D155" s="54"/>
      <c r="E155" s="54"/>
      <c r="F155" s="51"/>
      <c r="G155" s="51"/>
      <c r="H155" s="52"/>
    </row>
    <row r="156" spans="1:8" x14ac:dyDescent="0.3">
      <c r="A156" s="53"/>
      <c r="B156" s="54"/>
      <c r="C156" s="51"/>
      <c r="D156" s="54"/>
      <c r="E156" s="54"/>
      <c r="F156" s="51"/>
      <c r="G156" s="51"/>
      <c r="H156" s="52"/>
    </row>
    <row r="157" spans="1:8" x14ac:dyDescent="0.3">
      <c r="A157" s="56"/>
      <c r="B157" s="51"/>
      <c r="C157" s="51"/>
      <c r="D157" s="137" t="s">
        <v>223</v>
      </c>
      <c r="E157" s="137"/>
      <c r="F157" s="137"/>
      <c r="G157" s="137"/>
      <c r="H157" s="138"/>
    </row>
    <row r="158" spans="1:8" x14ac:dyDescent="0.3">
      <c r="A158" s="56"/>
      <c r="B158" s="51"/>
      <c r="C158" s="51"/>
      <c r="D158" s="137" t="s">
        <v>221</v>
      </c>
      <c r="E158" s="137"/>
      <c r="F158" s="137"/>
      <c r="G158" s="137"/>
      <c r="H158" s="138"/>
    </row>
    <row r="159" spans="1:8" ht="14.4" thickBot="1" x14ac:dyDescent="0.35">
      <c r="A159" s="57"/>
      <c r="B159" s="55"/>
      <c r="C159" s="55"/>
      <c r="D159" s="139" t="s">
        <v>222</v>
      </c>
      <c r="E159" s="139"/>
      <c r="F159" s="139"/>
      <c r="G159" s="139"/>
      <c r="H159" s="140"/>
    </row>
  </sheetData>
  <mergeCells count="88">
    <mergeCell ref="F135:F136"/>
    <mergeCell ref="G135:H135"/>
    <mergeCell ref="A12:H12"/>
    <mergeCell ref="A22:H22"/>
    <mergeCell ref="A49:H49"/>
    <mergeCell ref="A65:H65"/>
    <mergeCell ref="A91:H91"/>
    <mergeCell ref="A110:H110"/>
    <mergeCell ref="A134:H134"/>
    <mergeCell ref="A135:A136"/>
    <mergeCell ref="B135:B136"/>
    <mergeCell ref="C135:C136"/>
    <mergeCell ref="D135:D136"/>
    <mergeCell ref="E135:E136"/>
    <mergeCell ref="F92:F93"/>
    <mergeCell ref="G92:H92"/>
    <mergeCell ref="A111:A112"/>
    <mergeCell ref="B111:B112"/>
    <mergeCell ref="C111:C112"/>
    <mergeCell ref="D111:D112"/>
    <mergeCell ref="E111:E112"/>
    <mergeCell ref="A92:A93"/>
    <mergeCell ref="B92:B93"/>
    <mergeCell ref="C92:C93"/>
    <mergeCell ref="D92:D93"/>
    <mergeCell ref="E92:E93"/>
    <mergeCell ref="C50:C51"/>
    <mergeCell ref="D50:D51"/>
    <mergeCell ref="E50:E51"/>
    <mergeCell ref="F111:F112"/>
    <mergeCell ref="G111:H111"/>
    <mergeCell ref="F13:F14"/>
    <mergeCell ref="G13:H13"/>
    <mergeCell ref="A23:A24"/>
    <mergeCell ref="B23:B24"/>
    <mergeCell ref="C23:C24"/>
    <mergeCell ref="D23:D24"/>
    <mergeCell ref="E23:E24"/>
    <mergeCell ref="F23:F24"/>
    <mergeCell ref="G23:H23"/>
    <mergeCell ref="A13:A14"/>
    <mergeCell ref="B13:B14"/>
    <mergeCell ref="C13:C14"/>
    <mergeCell ref="D13:D14"/>
    <mergeCell ref="E13:E14"/>
    <mergeCell ref="A21:G21"/>
    <mergeCell ref="A2:A4"/>
    <mergeCell ref="B2:E4"/>
    <mergeCell ref="A1:H1"/>
    <mergeCell ref="B5:E5"/>
    <mergeCell ref="F2:H2"/>
    <mergeCell ref="F3:G3"/>
    <mergeCell ref="F4:G4"/>
    <mergeCell ref="F5:G5"/>
    <mergeCell ref="A48:G48"/>
    <mergeCell ref="A133:G133"/>
    <mergeCell ref="A109:G109"/>
    <mergeCell ref="A90:G90"/>
    <mergeCell ref="A64:G64"/>
    <mergeCell ref="F50:F51"/>
    <mergeCell ref="G50:H50"/>
    <mergeCell ref="A66:A67"/>
    <mergeCell ref="B66:B67"/>
    <mergeCell ref="C66:C67"/>
    <mergeCell ref="D66:D67"/>
    <mergeCell ref="E66:E67"/>
    <mergeCell ref="F66:F67"/>
    <mergeCell ref="G66:H66"/>
    <mergeCell ref="A50:A51"/>
    <mergeCell ref="B50:B51"/>
    <mergeCell ref="D157:H157"/>
    <mergeCell ref="D158:H158"/>
    <mergeCell ref="D159:H159"/>
    <mergeCell ref="A150:G150"/>
    <mergeCell ref="A152:C152"/>
    <mergeCell ref="A153:C153"/>
    <mergeCell ref="A154:C154"/>
    <mergeCell ref="A155:C155"/>
    <mergeCell ref="A151:G151"/>
    <mergeCell ref="A11:G11"/>
    <mergeCell ref="A6:H6"/>
    <mergeCell ref="A7:A8"/>
    <mergeCell ref="B7:B8"/>
    <mergeCell ref="C7:C8"/>
    <mergeCell ref="D7:D8"/>
    <mergeCell ref="E7:E8"/>
    <mergeCell ref="F7:F8"/>
    <mergeCell ref="G7:H7"/>
  </mergeCells>
  <phoneticPr fontId="6" type="noConversion"/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9FB4C-1C3B-4908-8852-6B43FED9F585}">
  <dimension ref="A1:D16"/>
  <sheetViews>
    <sheetView workbookViewId="0">
      <selection activeCell="I11" sqref="I11"/>
    </sheetView>
  </sheetViews>
  <sheetFormatPr defaultRowHeight="14.4" x14ac:dyDescent="0.3"/>
  <cols>
    <col min="2" max="2" width="29" customWidth="1"/>
    <col min="3" max="3" width="20" bestFit="1" customWidth="1"/>
    <col min="4" max="4" width="12.109375" customWidth="1"/>
  </cols>
  <sheetData>
    <row r="1" spans="1:4" x14ac:dyDescent="0.3">
      <c r="A1" s="62" t="s">
        <v>194</v>
      </c>
      <c r="B1" s="63" t="s">
        <v>182</v>
      </c>
      <c r="C1" s="8" t="s">
        <v>231</v>
      </c>
    </row>
    <row r="2" spans="1:4" x14ac:dyDescent="0.3">
      <c r="A2" s="5" t="s">
        <v>183</v>
      </c>
      <c r="B2" s="1" t="s">
        <v>188</v>
      </c>
      <c r="C2" s="6">
        <v>5.5E-2</v>
      </c>
    </row>
    <row r="3" spans="1:4" x14ac:dyDescent="0.3">
      <c r="A3" s="5" t="s">
        <v>184</v>
      </c>
      <c r="B3" s="1" t="s">
        <v>189</v>
      </c>
      <c r="C3" s="6">
        <v>0.01</v>
      </c>
      <c r="D3" s="4"/>
    </row>
    <row r="4" spans="1:4" x14ac:dyDescent="0.3">
      <c r="A4" s="5" t="s">
        <v>185</v>
      </c>
      <c r="B4" s="1" t="s">
        <v>190</v>
      </c>
      <c r="C4" s="6">
        <v>1.2699999999999999E-2</v>
      </c>
      <c r="D4" s="4"/>
    </row>
    <row r="5" spans="1:4" x14ac:dyDescent="0.3">
      <c r="A5" s="5" t="s">
        <v>186</v>
      </c>
      <c r="B5" s="1" t="s">
        <v>193</v>
      </c>
      <c r="C5" s="6">
        <v>1.3899999999999999E-2</v>
      </c>
      <c r="D5" s="4"/>
    </row>
    <row r="6" spans="1:4" x14ac:dyDescent="0.3">
      <c r="A6" s="5" t="s">
        <v>2</v>
      </c>
      <c r="B6" s="1" t="s">
        <v>191</v>
      </c>
      <c r="C6" s="6">
        <v>8.9599999999999999E-2</v>
      </c>
      <c r="D6" s="4"/>
    </row>
    <row r="7" spans="1:4" ht="15" thickBot="1" x14ac:dyDescent="0.35">
      <c r="A7" s="64" t="s">
        <v>187</v>
      </c>
      <c r="B7" s="2" t="s">
        <v>192</v>
      </c>
      <c r="C7" s="7">
        <v>6.6500000000000004E-2</v>
      </c>
      <c r="D7" s="4"/>
    </row>
    <row r="8" spans="1:4" ht="15" thickBot="1" x14ac:dyDescent="0.35">
      <c r="A8" s="178" t="s">
        <v>196</v>
      </c>
      <c r="B8" s="179"/>
      <c r="C8" s="9">
        <f>(((1+(C2+C3+C4))*(1+C5)*(1+C6))/(1-C7))-1</f>
        <v>0.27539813678414582</v>
      </c>
      <c r="D8" s="4"/>
    </row>
    <row r="11" spans="1:4" ht="15" thickBot="1" x14ac:dyDescent="0.35"/>
    <row r="12" spans="1:4" ht="21.6" customHeight="1" x14ac:dyDescent="0.3">
      <c r="A12" s="180" t="s">
        <v>195</v>
      </c>
      <c r="B12" s="181"/>
      <c r="C12" s="181"/>
      <c r="D12" s="182"/>
    </row>
    <row r="13" spans="1:4" x14ac:dyDescent="0.3">
      <c r="A13" s="172"/>
      <c r="B13" s="173"/>
      <c r="C13" s="173"/>
      <c r="D13" s="174"/>
    </row>
    <row r="14" spans="1:4" ht="16.8" customHeight="1" thickBot="1" x14ac:dyDescent="0.35">
      <c r="A14" s="175"/>
      <c r="B14" s="176"/>
      <c r="C14" s="176"/>
      <c r="D14" s="177"/>
    </row>
    <row r="16" spans="1:4" x14ac:dyDescent="0.3">
      <c r="A16" t="s">
        <v>232</v>
      </c>
    </row>
  </sheetData>
  <mergeCells count="3">
    <mergeCell ref="A13:D14"/>
    <mergeCell ref="A8:B8"/>
    <mergeCell ref="A12:D1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F112A-A121-4817-B54E-4E302E4C7AE5}">
  <dimension ref="A1:F18"/>
  <sheetViews>
    <sheetView zoomScale="85" zoomScaleNormal="85" workbookViewId="0">
      <selection activeCell="A6" sqref="A6"/>
    </sheetView>
  </sheetViews>
  <sheetFormatPr defaultRowHeight="13.8" x14ac:dyDescent="0.25"/>
  <cols>
    <col min="1" max="1" width="32.109375" style="65" customWidth="1"/>
    <col min="2" max="2" width="23.77734375" style="65" bestFit="1" customWidth="1"/>
    <col min="3" max="3" width="79.6640625" style="65" bestFit="1" customWidth="1"/>
    <col min="4" max="4" width="9" style="65" customWidth="1"/>
    <col min="5" max="5" width="13.88671875" style="65" bestFit="1" customWidth="1"/>
    <col min="6" max="6" width="61.77734375" style="65" bestFit="1" customWidth="1"/>
    <col min="7" max="16384" width="8.88671875" style="65"/>
  </cols>
  <sheetData>
    <row r="1" spans="1:6" ht="19.95" customHeight="1" thickBot="1" x14ac:dyDescent="0.3">
      <c r="A1" s="183" t="s">
        <v>307</v>
      </c>
      <c r="B1" s="184"/>
      <c r="C1" s="184"/>
      <c r="D1" s="184"/>
      <c r="E1" s="184"/>
      <c r="F1" s="185"/>
    </row>
    <row r="2" spans="1:6" ht="19.95" customHeight="1" x14ac:dyDescent="0.25">
      <c r="A2" s="71" t="s">
        <v>180</v>
      </c>
      <c r="B2" s="72" t="s">
        <v>179</v>
      </c>
      <c r="C2" s="72" t="s">
        <v>177</v>
      </c>
      <c r="D2" s="72" t="s">
        <v>199</v>
      </c>
      <c r="E2" s="72" t="s">
        <v>178</v>
      </c>
      <c r="F2" s="73" t="s">
        <v>176</v>
      </c>
    </row>
    <row r="3" spans="1:6" ht="19.95" customHeight="1" x14ac:dyDescent="0.25">
      <c r="A3" s="68" t="s">
        <v>293</v>
      </c>
      <c r="B3" s="69" t="s">
        <v>254</v>
      </c>
      <c r="C3" s="67" t="s">
        <v>241</v>
      </c>
      <c r="D3" s="69" t="s">
        <v>236</v>
      </c>
      <c r="E3" s="74">
        <v>0.8</v>
      </c>
      <c r="F3" s="75" t="s">
        <v>6</v>
      </c>
    </row>
    <row r="4" spans="1:6" ht="19.95" customHeight="1" x14ac:dyDescent="0.25">
      <c r="A4" s="68" t="s">
        <v>294</v>
      </c>
      <c r="B4" s="69" t="s">
        <v>254</v>
      </c>
      <c r="C4" s="67" t="s">
        <v>240</v>
      </c>
      <c r="D4" s="69" t="s">
        <v>236</v>
      </c>
      <c r="E4" s="74">
        <v>1.3</v>
      </c>
      <c r="F4" s="75" t="s">
        <v>6</v>
      </c>
    </row>
    <row r="5" spans="1:6" ht="19.95" customHeight="1" x14ac:dyDescent="0.25">
      <c r="A5" s="68" t="s">
        <v>295</v>
      </c>
      <c r="B5" s="69" t="s">
        <v>306</v>
      </c>
      <c r="C5" s="67" t="s">
        <v>273</v>
      </c>
      <c r="D5" s="69" t="s">
        <v>251</v>
      </c>
      <c r="E5" s="74">
        <v>30</v>
      </c>
      <c r="F5" s="75" t="s">
        <v>10</v>
      </c>
    </row>
    <row r="6" spans="1:6" ht="19.95" customHeight="1" x14ac:dyDescent="0.25">
      <c r="A6" s="68" t="s">
        <v>296</v>
      </c>
      <c r="B6" s="69" t="s">
        <v>306</v>
      </c>
      <c r="C6" s="69" t="s">
        <v>275</v>
      </c>
      <c r="D6" s="69" t="s">
        <v>251</v>
      </c>
      <c r="E6" s="74">
        <v>72</v>
      </c>
      <c r="F6" s="75" t="s">
        <v>10</v>
      </c>
    </row>
    <row r="7" spans="1:6" ht="19.95" customHeight="1" x14ac:dyDescent="0.25">
      <c r="A7" s="68" t="s">
        <v>297</v>
      </c>
      <c r="B7" s="69" t="s">
        <v>269</v>
      </c>
      <c r="C7" s="69" t="s">
        <v>272</v>
      </c>
      <c r="D7" s="69" t="s">
        <v>251</v>
      </c>
      <c r="E7" s="74">
        <v>30</v>
      </c>
      <c r="F7" s="75" t="s">
        <v>10</v>
      </c>
    </row>
    <row r="8" spans="1:6" ht="19.95" customHeight="1" x14ac:dyDescent="0.25">
      <c r="A8" s="68" t="s">
        <v>298</v>
      </c>
      <c r="B8" s="69" t="s">
        <v>258</v>
      </c>
      <c r="C8" s="69" t="s">
        <v>245</v>
      </c>
      <c r="D8" s="69" t="s">
        <v>235</v>
      </c>
      <c r="E8" s="74">
        <v>1600</v>
      </c>
      <c r="F8" s="75" t="s">
        <v>6</v>
      </c>
    </row>
    <row r="9" spans="1:6" ht="19.95" customHeight="1" x14ac:dyDescent="0.25">
      <c r="A9" s="68" t="s">
        <v>299</v>
      </c>
      <c r="B9" s="69" t="s">
        <v>258</v>
      </c>
      <c r="C9" s="69" t="s">
        <v>246</v>
      </c>
      <c r="D9" s="69" t="s">
        <v>235</v>
      </c>
      <c r="E9" s="74">
        <v>2000</v>
      </c>
      <c r="F9" s="75" t="s">
        <v>6</v>
      </c>
    </row>
    <row r="10" spans="1:6" ht="19.95" customHeight="1" x14ac:dyDescent="0.25">
      <c r="A10" s="68" t="s">
        <v>300</v>
      </c>
      <c r="B10" s="69" t="s">
        <v>308</v>
      </c>
      <c r="C10" s="69" t="s">
        <v>309</v>
      </c>
      <c r="D10" s="69" t="s">
        <v>1</v>
      </c>
      <c r="E10" s="74">
        <v>150</v>
      </c>
      <c r="F10" s="75" t="s">
        <v>7</v>
      </c>
    </row>
    <row r="11" spans="1:6" ht="19.95" customHeight="1" x14ac:dyDescent="0.25">
      <c r="A11" s="68" t="s">
        <v>301</v>
      </c>
      <c r="B11" s="69" t="s">
        <v>260</v>
      </c>
      <c r="C11" s="69" t="s">
        <v>255</v>
      </c>
      <c r="D11" s="69" t="s">
        <v>250</v>
      </c>
      <c r="E11" s="74">
        <v>97.37</v>
      </c>
      <c r="F11" s="75" t="s">
        <v>8</v>
      </c>
    </row>
    <row r="12" spans="1:6" ht="19.95" customHeight="1" x14ac:dyDescent="0.25">
      <c r="A12" s="68" t="s">
        <v>302</v>
      </c>
      <c r="B12" s="69" t="s">
        <v>278</v>
      </c>
      <c r="C12" s="69" t="s">
        <v>281</v>
      </c>
      <c r="D12" s="69" t="s">
        <v>250</v>
      </c>
      <c r="E12" s="74">
        <v>156.80000000000001</v>
      </c>
      <c r="F12" s="75" t="s">
        <v>9</v>
      </c>
    </row>
    <row r="13" spans="1:6" ht="19.95" customHeight="1" x14ac:dyDescent="0.25">
      <c r="A13" s="68" t="s">
        <v>303</v>
      </c>
      <c r="B13" s="67" t="s">
        <v>261</v>
      </c>
      <c r="C13" s="67" t="s">
        <v>248</v>
      </c>
      <c r="D13" s="67" t="s">
        <v>235</v>
      </c>
      <c r="E13" s="76">
        <v>220</v>
      </c>
      <c r="F13" s="77" t="s">
        <v>6</v>
      </c>
    </row>
    <row r="14" spans="1:6" ht="19.95" customHeight="1" x14ac:dyDescent="0.25">
      <c r="A14" s="68" t="s">
        <v>304</v>
      </c>
      <c r="B14" s="67" t="s">
        <v>284</v>
      </c>
      <c r="C14" s="67" t="s">
        <v>249</v>
      </c>
      <c r="D14" s="67" t="s">
        <v>342</v>
      </c>
      <c r="E14" s="76">
        <v>450</v>
      </c>
      <c r="F14" s="77" t="s">
        <v>6</v>
      </c>
    </row>
    <row r="15" spans="1:6" ht="19.95" customHeight="1" thickBot="1" x14ac:dyDescent="0.3">
      <c r="A15" s="111" t="s">
        <v>305</v>
      </c>
      <c r="B15" s="86" t="s">
        <v>352</v>
      </c>
      <c r="C15" s="78" t="s">
        <v>351</v>
      </c>
      <c r="D15" s="86" t="s">
        <v>237</v>
      </c>
      <c r="E15" s="113">
        <v>276.42</v>
      </c>
      <c r="F15" s="112" t="s">
        <v>343</v>
      </c>
    </row>
    <row r="18" s="79" customFormat="1" x14ac:dyDescent="0.25"/>
  </sheetData>
  <mergeCells count="1">
    <mergeCell ref="A1:F1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FEF1D-832C-426E-A3D9-836980A4A400}">
  <dimension ref="A1:H71"/>
  <sheetViews>
    <sheetView topLeftCell="A52" zoomScale="90" zoomScaleNormal="90" workbookViewId="0">
      <selection activeCell="E11" sqref="E11"/>
    </sheetView>
  </sheetViews>
  <sheetFormatPr defaultRowHeight="13.8" x14ac:dyDescent="0.25"/>
  <cols>
    <col min="1" max="1" width="86.44140625" style="110" bestFit="1" customWidth="1"/>
    <col min="2" max="2" width="30.21875" style="65" bestFit="1" customWidth="1"/>
    <col min="3" max="3" width="7" style="65" customWidth="1"/>
    <col min="4" max="4" width="13.88671875" style="65" bestFit="1" customWidth="1"/>
    <col min="5" max="5" width="35.21875" style="65" customWidth="1"/>
    <col min="6" max="7" width="8.88671875" style="65"/>
    <col min="8" max="8" width="36.5546875" style="65" bestFit="1" customWidth="1"/>
    <col min="9" max="16384" width="8.88671875" style="65"/>
  </cols>
  <sheetData>
    <row r="1" spans="1:8" ht="16.2" thickBot="1" x14ac:dyDescent="0.35">
      <c r="A1" s="193" t="s">
        <v>252</v>
      </c>
      <c r="B1" s="194"/>
      <c r="C1" s="194"/>
      <c r="D1" s="194"/>
      <c r="E1" s="195"/>
    </row>
    <row r="2" spans="1:8" s="18" customFormat="1" ht="18" customHeight="1" x14ac:dyDescent="0.3">
      <c r="A2" s="191" t="s">
        <v>310</v>
      </c>
      <c r="B2" s="191"/>
      <c r="C2" s="191"/>
      <c r="D2" s="191"/>
      <c r="E2" s="192"/>
      <c r="G2" s="189" t="s">
        <v>322</v>
      </c>
      <c r="H2" s="190"/>
    </row>
    <row r="3" spans="1:8" s="18" customFormat="1" ht="18" customHeight="1" thickBot="1" x14ac:dyDescent="0.35">
      <c r="A3" s="98" t="s">
        <v>340</v>
      </c>
      <c r="B3" s="80" t="s">
        <v>179</v>
      </c>
      <c r="C3" s="80" t="s">
        <v>253</v>
      </c>
      <c r="D3" s="80" t="s">
        <v>178</v>
      </c>
      <c r="E3" s="81" t="s">
        <v>262</v>
      </c>
      <c r="G3" s="97"/>
      <c r="H3" s="88" t="s">
        <v>341</v>
      </c>
    </row>
    <row r="4" spans="1:8" s="18" customFormat="1" ht="18" customHeight="1" x14ac:dyDescent="0.3">
      <c r="A4" s="102" t="s">
        <v>241</v>
      </c>
      <c r="B4" s="66" t="s">
        <v>254</v>
      </c>
      <c r="C4" s="66" t="s">
        <v>236</v>
      </c>
      <c r="D4" s="82">
        <v>0.8</v>
      </c>
      <c r="E4" s="83" t="s">
        <v>323</v>
      </c>
    </row>
    <row r="5" spans="1:8" s="18" customFormat="1" ht="18" customHeight="1" x14ac:dyDescent="0.3">
      <c r="A5" s="103" t="s">
        <v>264</v>
      </c>
      <c r="B5" s="69" t="s">
        <v>263</v>
      </c>
      <c r="C5" s="69" t="s">
        <v>236</v>
      </c>
      <c r="D5" s="84">
        <v>2.52</v>
      </c>
      <c r="E5" s="85" t="s">
        <v>358</v>
      </c>
    </row>
    <row r="6" spans="1:8" s="18" customFormat="1" ht="18" customHeight="1" thickBot="1" x14ac:dyDescent="0.35">
      <c r="A6" s="104" t="s">
        <v>267</v>
      </c>
      <c r="B6" s="70" t="s">
        <v>266</v>
      </c>
      <c r="C6" s="70" t="s">
        <v>236</v>
      </c>
      <c r="D6" s="89">
        <v>2.65</v>
      </c>
      <c r="E6" s="90" t="s">
        <v>324</v>
      </c>
    </row>
    <row r="7" spans="1:8" s="18" customFormat="1" ht="18" customHeight="1" x14ac:dyDescent="0.3">
      <c r="A7" s="186" t="s">
        <v>311</v>
      </c>
      <c r="B7" s="187"/>
      <c r="C7" s="187"/>
      <c r="D7" s="187"/>
      <c r="E7" s="188"/>
    </row>
    <row r="8" spans="1:8" s="18" customFormat="1" ht="18" customHeight="1" x14ac:dyDescent="0.3">
      <c r="A8" s="98" t="s">
        <v>340</v>
      </c>
      <c r="B8" s="80" t="s">
        <v>179</v>
      </c>
      <c r="C8" s="80" t="s">
        <v>253</v>
      </c>
      <c r="D8" s="80" t="s">
        <v>178</v>
      </c>
      <c r="E8" s="81" t="s">
        <v>262</v>
      </c>
    </row>
    <row r="9" spans="1:8" s="18" customFormat="1" ht="18" customHeight="1" x14ac:dyDescent="0.3">
      <c r="A9" s="99" t="s">
        <v>240</v>
      </c>
      <c r="B9" s="66" t="s">
        <v>254</v>
      </c>
      <c r="C9" s="66" t="s">
        <v>236</v>
      </c>
      <c r="D9" s="82">
        <v>1.3</v>
      </c>
      <c r="E9" s="83" t="s">
        <v>323</v>
      </c>
    </row>
    <row r="10" spans="1:8" s="18" customFormat="1" ht="18" customHeight="1" x14ac:dyDescent="0.3">
      <c r="A10" s="100" t="s">
        <v>265</v>
      </c>
      <c r="B10" s="69" t="s">
        <v>263</v>
      </c>
      <c r="C10" s="69" t="s">
        <v>236</v>
      </c>
      <c r="D10" s="84">
        <v>3.22</v>
      </c>
      <c r="E10" s="85" t="s">
        <v>358</v>
      </c>
    </row>
    <row r="11" spans="1:8" s="18" customFormat="1" ht="18" customHeight="1" thickBot="1" x14ac:dyDescent="0.35">
      <c r="A11" s="101" t="s">
        <v>268</v>
      </c>
      <c r="B11" s="86" t="s">
        <v>266</v>
      </c>
      <c r="C11" s="86" t="s">
        <v>236</v>
      </c>
      <c r="D11" s="87">
        <v>3.8</v>
      </c>
      <c r="E11" s="88" t="s">
        <v>324</v>
      </c>
    </row>
    <row r="12" spans="1:8" s="18" customFormat="1" ht="18" customHeight="1" x14ac:dyDescent="0.3">
      <c r="A12" s="191" t="s">
        <v>312</v>
      </c>
      <c r="B12" s="191"/>
      <c r="C12" s="191"/>
      <c r="D12" s="191"/>
      <c r="E12" s="192"/>
    </row>
    <row r="13" spans="1:8" s="18" customFormat="1" ht="18" customHeight="1" x14ac:dyDescent="0.3">
      <c r="A13" s="98" t="s">
        <v>340</v>
      </c>
      <c r="B13" s="80" t="s">
        <v>179</v>
      </c>
      <c r="C13" s="80" t="s">
        <v>253</v>
      </c>
      <c r="D13" s="80" t="s">
        <v>178</v>
      </c>
      <c r="E13" s="81" t="s">
        <v>262</v>
      </c>
    </row>
    <row r="14" spans="1:8" s="18" customFormat="1" ht="18" customHeight="1" x14ac:dyDescent="0.3">
      <c r="A14" s="105" t="s">
        <v>242</v>
      </c>
      <c r="B14" s="69" t="s">
        <v>257</v>
      </c>
      <c r="C14" s="69" t="s">
        <v>251</v>
      </c>
      <c r="D14" s="84">
        <v>50</v>
      </c>
      <c r="E14" s="85" t="s">
        <v>325</v>
      </c>
    </row>
    <row r="15" spans="1:8" s="18" customFormat="1" ht="18" customHeight="1" x14ac:dyDescent="0.3">
      <c r="A15" s="103" t="s">
        <v>270</v>
      </c>
      <c r="B15" s="69" t="s">
        <v>269</v>
      </c>
      <c r="C15" s="69" t="s">
        <v>251</v>
      </c>
      <c r="D15" s="84">
        <v>50</v>
      </c>
      <c r="E15" s="85" t="s">
        <v>326</v>
      </c>
    </row>
    <row r="16" spans="1:8" s="18" customFormat="1" ht="18" customHeight="1" thickBot="1" x14ac:dyDescent="0.35">
      <c r="A16" s="106" t="s">
        <v>273</v>
      </c>
      <c r="B16" s="91" t="s">
        <v>306</v>
      </c>
      <c r="C16" s="91" t="s">
        <v>251</v>
      </c>
      <c r="D16" s="92">
        <v>30</v>
      </c>
      <c r="E16" s="93" t="s">
        <v>327</v>
      </c>
    </row>
    <row r="17" spans="1:5" s="18" customFormat="1" ht="18" customHeight="1" x14ac:dyDescent="0.3">
      <c r="A17" s="186" t="s">
        <v>313</v>
      </c>
      <c r="B17" s="187"/>
      <c r="C17" s="187"/>
      <c r="D17" s="187"/>
      <c r="E17" s="188"/>
    </row>
    <row r="18" spans="1:5" s="18" customFormat="1" ht="18" customHeight="1" x14ac:dyDescent="0.3">
      <c r="A18" s="98" t="s">
        <v>340</v>
      </c>
      <c r="B18" s="80" t="s">
        <v>179</v>
      </c>
      <c r="C18" s="80" t="s">
        <v>253</v>
      </c>
      <c r="D18" s="80" t="s">
        <v>178</v>
      </c>
      <c r="E18" s="81" t="s">
        <v>262</v>
      </c>
    </row>
    <row r="19" spans="1:5" s="18" customFormat="1" ht="18" customHeight="1" x14ac:dyDescent="0.3">
      <c r="A19" s="100" t="s">
        <v>243</v>
      </c>
      <c r="B19" s="69" t="s">
        <v>257</v>
      </c>
      <c r="C19" s="69" t="s">
        <v>251</v>
      </c>
      <c r="D19" s="84">
        <v>110</v>
      </c>
      <c r="E19" s="85" t="s">
        <v>325</v>
      </c>
    </row>
    <row r="20" spans="1:5" s="18" customFormat="1" ht="18" customHeight="1" x14ac:dyDescent="0.3">
      <c r="A20" s="100" t="s">
        <v>271</v>
      </c>
      <c r="B20" s="69" t="s">
        <v>269</v>
      </c>
      <c r="C20" s="69" t="s">
        <v>251</v>
      </c>
      <c r="D20" s="84">
        <v>80</v>
      </c>
      <c r="E20" s="85" t="s">
        <v>326</v>
      </c>
    </row>
    <row r="21" spans="1:5" s="18" customFormat="1" ht="18" customHeight="1" thickBot="1" x14ac:dyDescent="0.35">
      <c r="A21" s="107" t="s">
        <v>275</v>
      </c>
      <c r="B21" s="94" t="s">
        <v>306</v>
      </c>
      <c r="C21" s="94" t="s">
        <v>251</v>
      </c>
      <c r="D21" s="95">
        <v>72</v>
      </c>
      <c r="E21" s="96" t="s">
        <v>327</v>
      </c>
    </row>
    <row r="22" spans="1:5" s="18" customFormat="1" ht="18" customHeight="1" x14ac:dyDescent="0.3">
      <c r="A22" s="191" t="s">
        <v>314</v>
      </c>
      <c r="B22" s="191"/>
      <c r="C22" s="191"/>
      <c r="D22" s="191"/>
      <c r="E22" s="192"/>
    </row>
    <row r="23" spans="1:5" s="18" customFormat="1" ht="18" customHeight="1" x14ac:dyDescent="0.3">
      <c r="A23" s="98" t="s">
        <v>340</v>
      </c>
      <c r="B23" s="80" t="s">
        <v>179</v>
      </c>
      <c r="C23" s="80" t="s">
        <v>253</v>
      </c>
      <c r="D23" s="80" t="s">
        <v>178</v>
      </c>
      <c r="E23" s="81" t="s">
        <v>262</v>
      </c>
    </row>
    <row r="24" spans="1:5" s="18" customFormat="1" ht="18" customHeight="1" x14ac:dyDescent="0.3">
      <c r="A24" s="103" t="s">
        <v>244</v>
      </c>
      <c r="B24" s="69" t="s">
        <v>257</v>
      </c>
      <c r="C24" s="69" t="s">
        <v>251</v>
      </c>
      <c r="D24" s="84">
        <v>50</v>
      </c>
      <c r="E24" s="85" t="s">
        <v>325</v>
      </c>
    </row>
    <row r="25" spans="1:5" s="18" customFormat="1" ht="18" customHeight="1" x14ac:dyDescent="0.3">
      <c r="A25" s="102" t="s">
        <v>272</v>
      </c>
      <c r="B25" s="66" t="s">
        <v>269</v>
      </c>
      <c r="C25" s="66" t="s">
        <v>251</v>
      </c>
      <c r="D25" s="82">
        <v>30</v>
      </c>
      <c r="E25" s="83" t="s">
        <v>326</v>
      </c>
    </row>
    <row r="26" spans="1:5" s="18" customFormat="1" ht="18" customHeight="1" thickBot="1" x14ac:dyDescent="0.35">
      <c r="A26" s="104" t="s">
        <v>274</v>
      </c>
      <c r="B26" s="70" t="s">
        <v>306</v>
      </c>
      <c r="C26" s="70" t="s">
        <v>251</v>
      </c>
      <c r="D26" s="89">
        <v>40</v>
      </c>
      <c r="E26" s="90" t="s">
        <v>327</v>
      </c>
    </row>
    <row r="27" spans="1:5" s="18" customFormat="1" ht="18" customHeight="1" x14ac:dyDescent="0.3">
      <c r="A27" s="186" t="s">
        <v>315</v>
      </c>
      <c r="B27" s="187"/>
      <c r="C27" s="187"/>
      <c r="D27" s="187"/>
      <c r="E27" s="188"/>
    </row>
    <row r="28" spans="1:5" s="18" customFormat="1" ht="18" customHeight="1" x14ac:dyDescent="0.3">
      <c r="A28" s="98" t="s">
        <v>340</v>
      </c>
      <c r="B28" s="80" t="s">
        <v>179</v>
      </c>
      <c r="C28" s="80" t="s">
        <v>253</v>
      </c>
      <c r="D28" s="80" t="s">
        <v>178</v>
      </c>
      <c r="E28" s="81" t="s">
        <v>262</v>
      </c>
    </row>
    <row r="29" spans="1:5" s="18" customFormat="1" ht="18" customHeight="1" x14ac:dyDescent="0.3">
      <c r="A29" s="99" t="s">
        <v>245</v>
      </c>
      <c r="B29" s="66" t="s">
        <v>258</v>
      </c>
      <c r="C29" s="66" t="s">
        <v>253</v>
      </c>
      <c r="D29" s="82">
        <v>1600</v>
      </c>
      <c r="E29" s="83" t="s">
        <v>328</v>
      </c>
    </row>
    <row r="30" spans="1:5" s="18" customFormat="1" ht="18" customHeight="1" x14ac:dyDescent="0.3">
      <c r="A30" s="100" t="s">
        <v>181</v>
      </c>
      <c r="B30" s="69" t="s">
        <v>276</v>
      </c>
      <c r="C30" s="69" t="s">
        <v>253</v>
      </c>
      <c r="D30" s="84">
        <v>2500</v>
      </c>
      <c r="E30" s="85" t="s">
        <v>329</v>
      </c>
    </row>
    <row r="31" spans="1:5" s="18" customFormat="1" ht="18" customHeight="1" thickBot="1" x14ac:dyDescent="0.35">
      <c r="A31" s="101" t="s">
        <v>291</v>
      </c>
      <c r="B31" s="86" t="s">
        <v>290</v>
      </c>
      <c r="C31" s="86" t="s">
        <v>253</v>
      </c>
      <c r="D31" s="87">
        <v>2200</v>
      </c>
      <c r="E31" s="88" t="s">
        <v>330</v>
      </c>
    </row>
    <row r="32" spans="1:5" s="18" customFormat="1" ht="18" customHeight="1" x14ac:dyDescent="0.3">
      <c r="A32" s="191" t="s">
        <v>316</v>
      </c>
      <c r="B32" s="191"/>
      <c r="C32" s="191"/>
      <c r="D32" s="191"/>
      <c r="E32" s="192"/>
    </row>
    <row r="33" spans="1:5" s="18" customFormat="1" ht="18" customHeight="1" x14ac:dyDescent="0.3">
      <c r="A33" s="98" t="s">
        <v>340</v>
      </c>
      <c r="B33" s="80" t="s">
        <v>179</v>
      </c>
      <c r="C33" s="80" t="s">
        <v>253</v>
      </c>
      <c r="D33" s="80" t="s">
        <v>178</v>
      </c>
      <c r="E33" s="81" t="s">
        <v>262</v>
      </c>
    </row>
    <row r="34" spans="1:5" s="18" customFormat="1" ht="18" customHeight="1" x14ac:dyDescent="0.3">
      <c r="A34" s="102" t="s">
        <v>246</v>
      </c>
      <c r="B34" s="66" t="s">
        <v>258</v>
      </c>
      <c r="C34" s="66" t="s">
        <v>253</v>
      </c>
      <c r="D34" s="82">
        <v>2000</v>
      </c>
      <c r="E34" s="83" t="s">
        <v>328</v>
      </c>
    </row>
    <row r="35" spans="1:5" s="18" customFormat="1" ht="18" customHeight="1" x14ac:dyDescent="0.3">
      <c r="A35" s="103" t="s">
        <v>277</v>
      </c>
      <c r="B35" s="69" t="s">
        <v>276</v>
      </c>
      <c r="C35" s="69" t="s">
        <v>253</v>
      </c>
      <c r="D35" s="84">
        <v>4350</v>
      </c>
      <c r="E35" s="85" t="s">
        <v>329</v>
      </c>
    </row>
    <row r="36" spans="1:5" s="18" customFormat="1" ht="18" customHeight="1" thickBot="1" x14ac:dyDescent="0.35">
      <c r="A36" s="104" t="s">
        <v>292</v>
      </c>
      <c r="B36" s="70" t="s">
        <v>290</v>
      </c>
      <c r="C36" s="70" t="s">
        <v>253</v>
      </c>
      <c r="D36" s="89">
        <v>3100</v>
      </c>
      <c r="E36" s="90" t="s">
        <v>330</v>
      </c>
    </row>
    <row r="37" spans="1:5" s="18" customFormat="1" ht="18" customHeight="1" x14ac:dyDescent="0.3">
      <c r="A37" s="186" t="s">
        <v>317</v>
      </c>
      <c r="B37" s="187"/>
      <c r="C37" s="187"/>
      <c r="D37" s="187"/>
      <c r="E37" s="188"/>
    </row>
    <row r="38" spans="1:5" s="18" customFormat="1" ht="18" customHeight="1" x14ac:dyDescent="0.3">
      <c r="A38" s="98" t="s">
        <v>340</v>
      </c>
      <c r="B38" s="80" t="s">
        <v>179</v>
      </c>
      <c r="C38" s="80" t="s">
        <v>253</v>
      </c>
      <c r="D38" s="80" t="s">
        <v>178</v>
      </c>
      <c r="E38" s="81" t="s">
        <v>262</v>
      </c>
    </row>
    <row r="39" spans="1:5" s="18" customFormat="1" ht="18" customHeight="1" x14ac:dyDescent="0.3">
      <c r="A39" s="100" t="s">
        <v>247</v>
      </c>
      <c r="B39" s="69" t="s">
        <v>259</v>
      </c>
      <c r="C39" s="69" t="s">
        <v>1</v>
      </c>
      <c r="D39" s="84">
        <v>180</v>
      </c>
      <c r="E39" s="85" t="s">
        <v>331</v>
      </c>
    </row>
    <row r="40" spans="1:5" s="18" customFormat="1" ht="18" customHeight="1" x14ac:dyDescent="0.3">
      <c r="A40" s="100" t="s">
        <v>289</v>
      </c>
      <c r="B40" s="69" t="s">
        <v>266</v>
      </c>
      <c r="C40" s="69" t="s">
        <v>1</v>
      </c>
      <c r="D40" s="84">
        <v>167.63</v>
      </c>
      <c r="E40" s="85" t="s">
        <v>332</v>
      </c>
    </row>
    <row r="41" spans="1:5" s="18" customFormat="1" ht="18" customHeight="1" thickBot="1" x14ac:dyDescent="0.35">
      <c r="A41" s="107" t="s">
        <v>309</v>
      </c>
      <c r="B41" s="94" t="s">
        <v>308</v>
      </c>
      <c r="C41" s="94" t="s">
        <v>1</v>
      </c>
      <c r="D41" s="95">
        <v>150</v>
      </c>
      <c r="E41" s="96" t="s">
        <v>333</v>
      </c>
    </row>
    <row r="42" spans="1:5" s="18" customFormat="1" ht="18" customHeight="1" x14ac:dyDescent="0.3">
      <c r="A42" s="191" t="s">
        <v>318</v>
      </c>
      <c r="B42" s="191"/>
      <c r="C42" s="191"/>
      <c r="D42" s="191"/>
      <c r="E42" s="192"/>
    </row>
    <row r="43" spans="1:5" s="18" customFormat="1" ht="18" customHeight="1" x14ac:dyDescent="0.3">
      <c r="A43" s="98" t="s">
        <v>340</v>
      </c>
      <c r="B43" s="80" t="s">
        <v>179</v>
      </c>
      <c r="C43" s="80" t="s">
        <v>253</v>
      </c>
      <c r="D43" s="80" t="s">
        <v>178</v>
      </c>
      <c r="E43" s="81" t="s">
        <v>262</v>
      </c>
    </row>
    <row r="44" spans="1:5" s="18" customFormat="1" ht="18" customHeight="1" x14ac:dyDescent="0.3">
      <c r="A44" s="102" t="s">
        <v>255</v>
      </c>
      <c r="B44" s="66" t="s">
        <v>260</v>
      </c>
      <c r="C44" s="66" t="s">
        <v>250</v>
      </c>
      <c r="D44" s="82">
        <v>97.37</v>
      </c>
      <c r="E44" s="83" t="s">
        <v>334</v>
      </c>
    </row>
    <row r="45" spans="1:5" s="18" customFormat="1" ht="18" customHeight="1" x14ac:dyDescent="0.3">
      <c r="A45" s="103" t="s">
        <v>280</v>
      </c>
      <c r="B45" s="69" t="s">
        <v>278</v>
      </c>
      <c r="C45" s="69" t="s">
        <v>250</v>
      </c>
      <c r="D45" s="84">
        <v>124.8</v>
      </c>
      <c r="E45" s="85" t="s">
        <v>335</v>
      </c>
    </row>
    <row r="46" spans="1:5" s="18" customFormat="1" ht="18" customHeight="1" thickBot="1" x14ac:dyDescent="0.35">
      <c r="A46" s="104" t="s">
        <v>282</v>
      </c>
      <c r="B46" s="70" t="s">
        <v>279</v>
      </c>
      <c r="C46" s="70" t="s">
        <v>250</v>
      </c>
      <c r="D46" s="89">
        <v>167.31</v>
      </c>
      <c r="E46" s="90" t="s">
        <v>336</v>
      </c>
    </row>
    <row r="47" spans="1:5" s="18" customFormat="1" ht="18" customHeight="1" x14ac:dyDescent="0.3">
      <c r="A47" s="186" t="s">
        <v>319</v>
      </c>
      <c r="B47" s="187"/>
      <c r="C47" s="187"/>
      <c r="D47" s="187"/>
      <c r="E47" s="188"/>
    </row>
    <row r="48" spans="1:5" s="18" customFormat="1" ht="18" customHeight="1" x14ac:dyDescent="0.3">
      <c r="A48" s="98" t="s">
        <v>340</v>
      </c>
      <c r="B48" s="80" t="s">
        <v>179</v>
      </c>
      <c r="C48" s="80" t="s">
        <v>253</v>
      </c>
      <c r="D48" s="80" t="s">
        <v>178</v>
      </c>
      <c r="E48" s="81" t="s">
        <v>262</v>
      </c>
    </row>
    <row r="49" spans="1:5" s="18" customFormat="1" ht="18" customHeight="1" x14ac:dyDescent="0.3">
      <c r="A49" s="100" t="s">
        <v>256</v>
      </c>
      <c r="B49" s="69" t="s">
        <v>260</v>
      </c>
      <c r="C49" s="69" t="s">
        <v>250</v>
      </c>
      <c r="D49" s="84">
        <v>199.3</v>
      </c>
      <c r="E49" s="85" t="s">
        <v>334</v>
      </c>
    </row>
    <row r="50" spans="1:5" s="18" customFormat="1" ht="18" customHeight="1" x14ac:dyDescent="0.3">
      <c r="A50" s="99" t="s">
        <v>281</v>
      </c>
      <c r="B50" s="66" t="s">
        <v>278</v>
      </c>
      <c r="C50" s="66" t="s">
        <v>250</v>
      </c>
      <c r="D50" s="82">
        <v>156.80000000000001</v>
      </c>
      <c r="E50" s="83" t="s">
        <v>335</v>
      </c>
    </row>
    <row r="51" spans="1:5" s="18" customFormat="1" ht="18" customHeight="1" thickBot="1" x14ac:dyDescent="0.35">
      <c r="A51" s="101" t="s">
        <v>283</v>
      </c>
      <c r="B51" s="86" t="s">
        <v>279</v>
      </c>
      <c r="C51" s="86" t="s">
        <v>250</v>
      </c>
      <c r="D51" s="87">
        <v>237.39</v>
      </c>
      <c r="E51" s="88" t="s">
        <v>336</v>
      </c>
    </row>
    <row r="52" spans="1:5" s="18" customFormat="1" ht="18" customHeight="1" x14ac:dyDescent="0.3">
      <c r="A52" s="191" t="s">
        <v>320</v>
      </c>
      <c r="B52" s="191"/>
      <c r="C52" s="191"/>
      <c r="D52" s="191"/>
      <c r="E52" s="192"/>
    </row>
    <row r="53" spans="1:5" s="18" customFormat="1" ht="18" customHeight="1" x14ac:dyDescent="0.3">
      <c r="A53" s="98" t="s">
        <v>340</v>
      </c>
      <c r="B53" s="80" t="s">
        <v>179</v>
      </c>
      <c r="C53" s="80" t="s">
        <v>253</v>
      </c>
      <c r="D53" s="80" t="s">
        <v>178</v>
      </c>
      <c r="E53" s="81" t="s">
        <v>262</v>
      </c>
    </row>
    <row r="54" spans="1:5" s="18" customFormat="1" ht="18" customHeight="1" x14ac:dyDescent="0.3">
      <c r="A54" s="102" t="s">
        <v>248</v>
      </c>
      <c r="B54" s="66" t="s">
        <v>261</v>
      </c>
      <c r="C54" s="66" t="s">
        <v>253</v>
      </c>
      <c r="D54" s="82">
        <v>220</v>
      </c>
      <c r="E54" s="83" t="s">
        <v>337</v>
      </c>
    </row>
    <row r="55" spans="1:5" s="18" customFormat="1" ht="18" customHeight="1" x14ac:dyDescent="0.3">
      <c r="A55" s="105" t="s">
        <v>248</v>
      </c>
      <c r="B55" s="69" t="s">
        <v>284</v>
      </c>
      <c r="C55" s="69" t="s">
        <v>253</v>
      </c>
      <c r="D55" s="84">
        <v>270</v>
      </c>
      <c r="E55" s="85" t="s">
        <v>338</v>
      </c>
    </row>
    <row r="56" spans="1:5" s="18" customFormat="1" ht="18" customHeight="1" thickBot="1" x14ac:dyDescent="0.35">
      <c r="A56" s="108" t="s">
        <v>288</v>
      </c>
      <c r="B56" s="70" t="s">
        <v>285</v>
      </c>
      <c r="C56" s="70" t="s">
        <v>253</v>
      </c>
      <c r="D56" s="89">
        <v>290</v>
      </c>
      <c r="E56" s="90" t="s">
        <v>339</v>
      </c>
    </row>
    <row r="57" spans="1:5" s="18" customFormat="1" ht="18" customHeight="1" x14ac:dyDescent="0.3">
      <c r="A57" s="186" t="s">
        <v>321</v>
      </c>
      <c r="B57" s="187"/>
      <c r="C57" s="187"/>
      <c r="D57" s="187"/>
      <c r="E57" s="188"/>
    </row>
    <row r="58" spans="1:5" s="18" customFormat="1" ht="18" customHeight="1" x14ac:dyDescent="0.3">
      <c r="A58" s="98" t="s">
        <v>340</v>
      </c>
      <c r="B58" s="80" t="s">
        <v>179</v>
      </c>
      <c r="C58" s="80" t="s">
        <v>253</v>
      </c>
      <c r="D58" s="80" t="s">
        <v>178</v>
      </c>
      <c r="E58" s="81" t="s">
        <v>262</v>
      </c>
    </row>
    <row r="59" spans="1:5" s="18" customFormat="1" ht="18" customHeight="1" x14ac:dyDescent="0.3">
      <c r="A59" s="109" t="s">
        <v>249</v>
      </c>
      <c r="B59" s="69" t="s">
        <v>261</v>
      </c>
      <c r="C59" s="69" t="s">
        <v>342</v>
      </c>
      <c r="D59" s="84">
        <v>1450</v>
      </c>
      <c r="E59" s="85" t="s">
        <v>337</v>
      </c>
    </row>
    <row r="60" spans="1:5" s="18" customFormat="1" ht="18" customHeight="1" x14ac:dyDescent="0.3">
      <c r="A60" s="99" t="s">
        <v>286</v>
      </c>
      <c r="B60" s="66" t="s">
        <v>284</v>
      </c>
      <c r="C60" s="66" t="s">
        <v>342</v>
      </c>
      <c r="D60" s="82">
        <v>450</v>
      </c>
      <c r="E60" s="83" t="s">
        <v>338</v>
      </c>
    </row>
    <row r="61" spans="1:5" s="18" customFormat="1" ht="18" customHeight="1" thickBot="1" x14ac:dyDescent="0.35">
      <c r="A61" s="101" t="s">
        <v>287</v>
      </c>
      <c r="B61" s="86" t="s">
        <v>285</v>
      </c>
      <c r="C61" s="86" t="s">
        <v>342</v>
      </c>
      <c r="D61" s="87">
        <v>750</v>
      </c>
      <c r="E61" s="88" t="s">
        <v>339</v>
      </c>
    </row>
    <row r="62" spans="1:5" s="18" customFormat="1" ht="18" customHeight="1" x14ac:dyDescent="0.3">
      <c r="A62" s="186" t="s">
        <v>347</v>
      </c>
      <c r="B62" s="187"/>
      <c r="C62" s="187"/>
      <c r="D62" s="187"/>
      <c r="E62" s="188"/>
    </row>
    <row r="63" spans="1:5" s="18" customFormat="1" ht="18" customHeight="1" x14ac:dyDescent="0.3">
      <c r="A63" s="98" t="s">
        <v>340</v>
      </c>
      <c r="B63" s="80" t="s">
        <v>179</v>
      </c>
      <c r="C63" s="80" t="s">
        <v>253</v>
      </c>
      <c r="D63" s="80" t="s">
        <v>178</v>
      </c>
      <c r="E63" s="81" t="s">
        <v>262</v>
      </c>
    </row>
    <row r="64" spans="1:5" s="18" customFormat="1" ht="18" customHeight="1" x14ac:dyDescent="0.3">
      <c r="A64" s="109" t="s">
        <v>344</v>
      </c>
      <c r="B64" s="69" t="s">
        <v>345</v>
      </c>
      <c r="C64" s="69" t="s">
        <v>237</v>
      </c>
      <c r="D64" s="84">
        <f>870/2</f>
        <v>435</v>
      </c>
      <c r="E64" s="85" t="s">
        <v>346</v>
      </c>
    </row>
    <row r="65" spans="1:5" s="18" customFormat="1" ht="18" customHeight="1" x14ac:dyDescent="0.3">
      <c r="A65" s="109" t="s">
        <v>348</v>
      </c>
      <c r="B65" s="67" t="s">
        <v>349</v>
      </c>
      <c r="C65" s="67" t="s">
        <v>237</v>
      </c>
      <c r="D65" s="115">
        <f>3800/(2.05*6)</f>
        <v>308.94308943089436</v>
      </c>
      <c r="E65" s="116" t="s">
        <v>350</v>
      </c>
    </row>
    <row r="66" spans="1:5" s="18" customFormat="1" ht="18" customHeight="1" thickBot="1" x14ac:dyDescent="0.35">
      <c r="A66" s="107" t="s">
        <v>354</v>
      </c>
      <c r="B66" s="94" t="s">
        <v>352</v>
      </c>
      <c r="C66" s="94" t="s">
        <v>237</v>
      </c>
      <c r="D66" s="95">
        <f>3400/(2.05*6)</f>
        <v>276.42276422764229</v>
      </c>
      <c r="E66" s="96" t="s">
        <v>353</v>
      </c>
    </row>
    <row r="67" spans="1:5" ht="18" customHeight="1" x14ac:dyDescent="0.25"/>
    <row r="68" spans="1:5" ht="18" customHeight="1" x14ac:dyDescent="0.25"/>
    <row r="69" spans="1:5" ht="18" customHeight="1" x14ac:dyDescent="0.25"/>
    <row r="70" spans="1:5" ht="18" customHeight="1" x14ac:dyDescent="0.25"/>
    <row r="71" spans="1:5" ht="18" customHeight="1" x14ac:dyDescent="0.25"/>
  </sheetData>
  <mergeCells count="15">
    <mergeCell ref="A1:E1"/>
    <mergeCell ref="A22:E22"/>
    <mergeCell ref="A27:E27"/>
    <mergeCell ref="A32:E32"/>
    <mergeCell ref="A37:E37"/>
    <mergeCell ref="A62:E62"/>
    <mergeCell ref="G2:H2"/>
    <mergeCell ref="A2:E2"/>
    <mergeCell ref="A7:E7"/>
    <mergeCell ref="A12:E12"/>
    <mergeCell ref="A17:E17"/>
    <mergeCell ref="A47:E47"/>
    <mergeCell ref="A52:E52"/>
    <mergeCell ref="A57:E57"/>
    <mergeCell ref="A42:E4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 ORÇAMENTÁRIA</vt:lpstr>
      <vt:lpstr>CÁLCULO BDI</vt:lpstr>
      <vt:lpstr>ESTRUTURA ORÇ. COMPLEMENTAR</vt:lpstr>
      <vt:lpstr>COTAÇÕES P. ORÇ COMPLEMENTAR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klemba</dc:creator>
  <cp:lastModifiedBy>Jean O. Gonçalves</cp:lastModifiedBy>
  <cp:lastPrinted>2021-11-15T19:18:38Z</cp:lastPrinted>
  <dcterms:created xsi:type="dcterms:W3CDTF">2021-09-10T13:30:47Z</dcterms:created>
  <dcterms:modified xsi:type="dcterms:W3CDTF">2021-12-14T16:11:52Z</dcterms:modified>
</cp:coreProperties>
</file>