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E:\OneDrive Run\Run Engenharia Ltda. ME\Run Engenharia Ltda. ME\RUNENG - Documentos\1 - RUN ENGENHARIA\5 - PROJETOS\13 - 2021\CRM - 13042021\5 - PROJETOS\3 - MATERIAIS\"/>
    </mc:Choice>
  </mc:AlternateContent>
  <xr:revisionPtr revIDLastSave="22" documentId="8_{0C6D825C-F105-4DA8-8E5D-B1B3A78C2E5A}" xr6:coauthVersionLast="36" xr6:coauthVersionMax="47" xr10:uidLastSave="{872F8A55-1F7D-45B7-8251-9AA73F017D86}"/>
  <bookViews>
    <workbookView xWindow="0" yWindow="0" windowWidth="28800" windowHeight="11625" xr2:uid="{00000000-000D-0000-FFFF-FFFF00000000}"/>
  </bookViews>
  <sheets>
    <sheet name="ORÇAMENTÁ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" i="1"/>
  <c r="L47" i="1" l="1"/>
  <c r="L48" i="1" s="1"/>
  <c r="F21" i="1" l="1"/>
  <c r="F22" i="1"/>
  <c r="F23" i="1"/>
  <c r="F24" i="1"/>
  <c r="F25" i="1"/>
  <c r="F20" i="1"/>
  <c r="K4" i="1"/>
  <c r="K7" i="1"/>
  <c r="K8" i="1"/>
  <c r="K9" i="1"/>
  <c r="K10" i="1"/>
  <c r="C51" i="1" l="1"/>
  <c r="H24" i="1"/>
  <c r="M10" i="1"/>
  <c r="H20" i="1"/>
  <c r="H22" i="1"/>
  <c r="F26" i="1"/>
  <c r="C31" i="1" s="1"/>
  <c r="M9" i="1"/>
  <c r="H25" i="1"/>
  <c r="H21" i="1"/>
  <c r="H23" i="1"/>
  <c r="H26" i="1" l="1"/>
  <c r="D31" i="1" s="1"/>
  <c r="J6" i="1" l="1"/>
  <c r="J14" i="1"/>
  <c r="J2" i="1"/>
  <c r="J13" i="1"/>
  <c r="J5" i="1"/>
  <c r="J16" i="1"/>
  <c r="M16" i="1" s="1"/>
  <c r="J12" i="1"/>
  <c r="M8" i="1"/>
  <c r="M4" i="1"/>
  <c r="J15" i="1"/>
  <c r="J11" i="1"/>
  <c r="M7" i="1"/>
  <c r="J3" i="1"/>
  <c r="M13" i="1" l="1"/>
  <c r="K13" i="1"/>
  <c r="M11" i="1"/>
  <c r="K11" i="1"/>
  <c r="M2" i="1"/>
  <c r="K2" i="1"/>
  <c r="M12" i="1"/>
  <c r="K12" i="1"/>
  <c r="M15" i="1"/>
  <c r="K15" i="1"/>
  <c r="K16" i="1"/>
  <c r="M14" i="1"/>
  <c r="K14" i="1"/>
  <c r="M3" i="1"/>
  <c r="K3" i="1"/>
  <c r="M5" i="1"/>
  <c r="K5" i="1"/>
  <c r="M6" i="1"/>
  <c r="K6" i="1"/>
  <c r="M17" i="1" l="1"/>
  <c r="D30" i="1" s="1"/>
  <c r="D32" i="1" s="1"/>
  <c r="K17" i="1"/>
  <c r="C30" i="1" s="1"/>
  <c r="C32" i="1" s="1"/>
  <c r="C49" i="1" s="1"/>
  <c r="C54" i="1" s="1"/>
</calcChain>
</file>

<file path=xl/sharedStrings.xml><?xml version="1.0" encoding="utf-8"?>
<sst xmlns="http://schemas.openxmlformats.org/spreadsheetml/2006/main" count="146" uniqueCount="113">
  <si>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</si>
  <si>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</si>
  <si>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</si>
  <si>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</si>
  <si>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</si>
  <si>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</si>
  <si>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</si>
  <si>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</si>
  <si>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</si>
  <si>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</si>
  <si>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</si>
  <si>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</si>
  <si>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</si>
  <si>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</si>
  <si>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</si>
  <si>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BARRA 3M</t>
  </si>
  <si>
    <t>UNID</t>
  </si>
  <si>
    <t>METRO</t>
  </si>
  <si>
    <t>TEL 775</t>
  </si>
  <si>
    <t>BARRA CHATA EM ALUMÍNIO 7/8X1/8"X3M (70MM²)</t>
  </si>
  <si>
    <t>MINICAPTOR EM BARRA CHATA DE ALUMÍNIO 7/8X1/8"X300MM</t>
  </si>
  <si>
    <t>TEL 942</t>
  </si>
  <si>
    <t>CONECTOR CABO-HASTE PARA UM CABO EM BRONZE NATURAL</t>
  </si>
  <si>
    <t>TEL 585</t>
  </si>
  <si>
    <t>CONECTOR ATERRINSERT, ROSCA FÊMEA M12</t>
  </si>
  <si>
    <t>TEL  656</t>
  </si>
  <si>
    <t>TEL 666</t>
  </si>
  <si>
    <t>REDUTOR PRISIONEIRO COM PARAFUSO M12X3/16" EM INOX COM PARAFUSO</t>
  </si>
  <si>
    <t>TERMINAL DE COMPRESSÃO ESTANHADO 1 FURO 1 COMPRESSÃO 50MM²</t>
  </si>
  <si>
    <t>TEL 5150</t>
  </si>
  <si>
    <t>FITA PERFURADA EM LATÃO NIQUELADO USO EXTERNO 20X1,2MM</t>
  </si>
  <si>
    <t>ROLO 3M</t>
  </si>
  <si>
    <t>TEL 751</t>
  </si>
  <si>
    <t>CABO DE COBRE NU 7 FIOS X 3,0MM (NBR 6524)</t>
  </si>
  <si>
    <t>TEL 5750</t>
  </si>
  <si>
    <t>BUCHA DE NYLON 6MM</t>
  </si>
  <si>
    <t>TEL 5306</t>
  </si>
  <si>
    <t>PARAFUSO SEXTAVADO ROSCA SOBERBA EM INOX M6X45MM</t>
  </si>
  <si>
    <t>TEL 5346</t>
  </si>
  <si>
    <t>PARAFUSO AUTOPERFURANTE SEXTAVADO COM VEDAÇÃO 1/4X7/8"</t>
  </si>
  <si>
    <t>TEL 5396</t>
  </si>
  <si>
    <t>TEL 5321</t>
  </si>
  <si>
    <t>PARAFUSO DE ALUMINIO (OU INOX) F. PHILIPS 1/4 X 5/8"</t>
  </si>
  <si>
    <t>PORCA SEXTAVADA ALUMÍNIO (OU INOX) 1/4"</t>
  </si>
  <si>
    <t>TEL 5313</t>
  </si>
  <si>
    <t>ARRUELA LISA EM AÇO INOX 1/4"</t>
  </si>
  <si>
    <t>TEL 5303</t>
  </si>
  <si>
    <t>CAIXA DE EQUIPOTENCIALIZAÇÃO BEP COM BARRAMENTO</t>
  </si>
  <si>
    <t>TEL 903</t>
  </si>
  <si>
    <t>MATERIAL</t>
  </si>
  <si>
    <t>QUANT</t>
  </si>
  <si>
    <t>REF</t>
  </si>
  <si>
    <t>TOTAL</t>
  </si>
  <si>
    <t>ITEM</t>
  </si>
  <si>
    <t>CUSTO MÃO DE OBRA - ENCARREGADO</t>
  </si>
  <si>
    <t>CUSTO MÃO DE OBRA - OFICIAL (ELETRICISTA)</t>
  </si>
  <si>
    <t>CUSTO MÃO DE OBRA - MEIO OFICIAL (AUXILIAR DE ELETRICISTA)</t>
  </si>
  <si>
    <t>Custo Direto da Obra</t>
  </si>
  <si>
    <t>Total</t>
  </si>
  <si>
    <t>BDI</t>
  </si>
  <si>
    <t>PLANILHA DE CÁLCULO BDI</t>
  </si>
  <si>
    <t>VALORES PROPOSTOS</t>
  </si>
  <si>
    <t>ADMINISTRAÇÃO CENTRAL</t>
  </si>
  <si>
    <t>SEGURO E GARANTIA</t>
  </si>
  <si>
    <t>DESPESAS FINCANCEIRAS</t>
  </si>
  <si>
    <t>LUCRO</t>
  </si>
  <si>
    <t>UNIT. C/ BDI</t>
  </si>
  <si>
    <t>TOTAL COM BDI</t>
  </si>
  <si>
    <t>SINAPI</t>
  </si>
  <si>
    <t>UNIT MÉDIA/SINAPI</t>
  </si>
  <si>
    <t>-</t>
  </si>
  <si>
    <t>SERVIÇO</t>
  </si>
  <si>
    <t>2.1</t>
  </si>
  <si>
    <t>2.2</t>
  </si>
  <si>
    <t>2.3</t>
  </si>
  <si>
    <t>2.4</t>
  </si>
  <si>
    <t>2.5</t>
  </si>
  <si>
    <t>2.6</t>
  </si>
  <si>
    <t>UNIT</t>
  </si>
  <si>
    <t>UNIT. COM BDI</t>
  </si>
  <si>
    <t>LOCAÇÃO CONTAINER</t>
  </si>
  <si>
    <t>BETONEIRA ELÉTRICA 2CV</t>
  </si>
  <si>
    <t>TOTAL SEM BDI</t>
  </si>
  <si>
    <t>CUSTO MÃO DE OBRA - OFICIAL (AUX DE PEDREIRO)</t>
  </si>
  <si>
    <t>3.1</t>
  </si>
  <si>
    <t>CUSTO TOTAL SEM BDI</t>
  </si>
  <si>
    <t>MATERIAIS</t>
  </si>
  <si>
    <t>3.2</t>
  </si>
  <si>
    <t>CUSTO TOTAL COM BDI</t>
  </si>
  <si>
    <t>Preço de Venda (Custo Direto da Obra + BDI)</t>
  </si>
  <si>
    <t>ITEM COMPONENTE DO BDI</t>
  </si>
  <si>
    <t>SIGLA</t>
  </si>
  <si>
    <t>TRIBUTOS (PIS, CONFINS E ISS)</t>
  </si>
  <si>
    <t>AC</t>
  </si>
  <si>
    <t>DF</t>
  </si>
  <si>
    <t>R</t>
  </si>
  <si>
    <t>S + G</t>
  </si>
  <si>
    <t>L</t>
  </si>
  <si>
    <t>RISCOS</t>
  </si>
  <si>
    <t>T</t>
  </si>
  <si>
    <t>FOR 1</t>
  </si>
  <si>
    <t>FOR 2</t>
  </si>
  <si>
    <t>FOR 3</t>
  </si>
  <si>
    <t>ATIVIDADE</t>
  </si>
  <si>
    <t>CUSTO</t>
  </si>
  <si>
    <t>CRONOGRAMA FÍSICO-FINANCEIRO</t>
  </si>
  <si>
    <t>4.1</t>
  </si>
  <si>
    <t>4.2</t>
  </si>
  <si>
    <t>4.3</t>
  </si>
  <si>
    <t>INSTALAÇÃO DE MALHA DE CAPTAÇÃO</t>
  </si>
  <si>
    <t>ABERTURA DE PILARES E CONEXÕES ETRUTURAIS</t>
  </si>
  <si>
    <t>INSTALAÇÃO BEP'S E FECHAMENTO DAS ESTRUTURAS</t>
  </si>
  <si>
    <t>DURAÇÃO (DIAS ÚTEIS)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</si>
</sst>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0.0000"/>
    <numFmt numFmtId="166" formatCode="_-* #,##0.0000_-;\-* #,##0.00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FFFF"/>
      <name val="Calibri1"/>
    </font>
    <font>
      <sz val="11"/>
      <color theme="1"/>
      <name val="Calibri1"/>
    </font>
    <font>
      <b/>
      <sz val="11"/>
      <color theme="1"/>
      <name val="Calibri1"/>
    </font>
    <font>
      <b/>
      <sz val="12"/>
      <color theme="0"/>
      <name val="Calibri1"/>
    </font>
    <font>
      <b/>
      <sz val="12"/>
      <color rgb="FFFFC000"/>
      <name val="Calibri1"/>
    </font>
    <font>
      <sz val="11"/>
      <color theme="0" tint="-0.249977111117893"/>
      <name val="Calibri"/>
      <family val="2"/>
      <scheme val="minor"/>
    </font>
    <font>
      <b/>
      <sz val="9"/>
      <color theme="0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rgb="FF468966"/>
      </patternFill>
    </fill>
    <fill>
      <patternFill patternType="solid">
        <fgColor theme="4" tint="0.79998168889431442"/>
        <bgColor rgb="FFFFF0A5"/>
      </patternFill>
    </fill>
    <fill>
      <patternFill patternType="solid">
        <fgColor theme="1" tint="0.249977111117893"/>
        <bgColor rgb="FF80808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4" fontId="0" fillId="0" borderId="6" xfId="1" applyFon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9" xfId="0" applyFill="1" applyBorder="1"/>
    <xf numFmtId="0" fontId="0" fillId="0" borderId="10" xfId="0" applyFill="1" applyBorder="1"/>
    <xf numFmtId="0" fontId="4" fillId="0" borderId="0" xfId="0" applyFont="1" applyAlignment="1">
      <alignment horizontal="center" vertical="center"/>
    </xf>
    <xf numFmtId="0" fontId="0" fillId="0" borderId="0" xfId="0" applyFill="1" applyBorder="1"/>
    <xf numFmtId="0" fontId="4" fillId="0" borderId="12" xfId="0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0" fontId="0" fillId="3" borderId="5" xfId="2" applyNumberFormat="1" applyFont="1" applyFill="1" applyBorder="1" applyAlignment="1">
      <alignment horizontal="center"/>
    </xf>
    <xf numFmtId="0" fontId="0" fillId="0" borderId="0" xfId="0" applyFill="1" applyBorder="1"/>
    <xf numFmtId="10" fontId="7" fillId="6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4" fontId="0" fillId="8" borderId="5" xfId="1" applyFont="1" applyFill="1" applyBorder="1" applyAlignment="1">
      <alignment horizontal="center"/>
    </xf>
    <xf numFmtId="44" fontId="0" fillId="8" borderId="5" xfId="1" applyFont="1" applyFill="1" applyBorder="1"/>
    <xf numFmtId="44" fontId="0" fillId="8" borderId="6" xfId="1" applyFont="1" applyFill="1" applyBorder="1" applyAlignment="1">
      <alignment horizontal="center"/>
    </xf>
    <xf numFmtId="44" fontId="0" fillId="8" borderId="6" xfId="1" applyFont="1" applyFill="1" applyBorder="1"/>
    <xf numFmtId="0" fontId="0" fillId="0" borderId="0" xfId="0" applyFill="1" applyBorder="1"/>
    <xf numFmtId="0" fontId="3" fillId="4" borderId="1" xfId="0" applyFont="1" applyFill="1" applyBorder="1" applyAlignment="1">
      <alignment horizontal="center" vertical="center"/>
    </xf>
    <xf numFmtId="44" fontId="1" fillId="2" borderId="2" xfId="1" applyFont="1" applyFill="1" applyBorder="1" applyAlignment="1">
      <alignment horizontal="center"/>
    </xf>
    <xf numFmtId="0" fontId="0" fillId="10" borderId="6" xfId="3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44" fontId="0" fillId="0" borderId="9" xfId="1" applyFont="1" applyBorder="1"/>
    <xf numFmtId="44" fontId="0" fillId="0" borderId="5" xfId="1" applyFont="1" applyBorder="1"/>
    <xf numFmtId="44" fontId="0" fillId="0" borderId="7" xfId="1" applyFont="1" applyBorder="1"/>
    <xf numFmtId="44" fontId="0" fillId="0" borderId="8" xfId="1" applyFont="1" applyBorder="1"/>
    <xf numFmtId="44" fontId="0" fillId="0" borderId="10" xfId="1" applyFont="1" applyBorder="1"/>
    <xf numFmtId="44" fontId="0" fillId="0" borderId="0" xfId="1" applyFont="1" applyFill="1" applyBorder="1"/>
    <xf numFmtId="0" fontId="1" fillId="0" borderId="0" xfId="0" applyFont="1" applyFill="1" applyBorder="1" applyAlignment="1"/>
    <xf numFmtId="44" fontId="0" fillId="0" borderId="0" xfId="0" applyNumberForma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0" fontId="0" fillId="10" borderId="5" xfId="3" applyNumberFormat="1" applyFont="1" applyFill="1" applyBorder="1" applyAlignment="1">
      <alignment horizontal="center"/>
    </xf>
    <xf numFmtId="0" fontId="0" fillId="10" borderId="7" xfId="3" applyNumberFormat="1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44" fontId="1" fillId="9" borderId="9" xfId="0" applyNumberFormat="1" applyFont="1" applyFill="1" applyBorder="1" applyAlignment="1">
      <alignment horizontal="center"/>
    </xf>
    <xf numFmtId="44" fontId="0" fillId="8" borderId="7" xfId="1" applyFont="1" applyFill="1" applyBorder="1" applyAlignment="1">
      <alignment horizontal="center"/>
    </xf>
    <xf numFmtId="44" fontId="0" fillId="8" borderId="7" xfId="1" applyFont="1" applyFill="1" applyBorder="1"/>
    <xf numFmtId="44" fontId="1" fillId="9" borderId="5" xfId="0" applyNumberFormat="1" applyFont="1" applyFill="1" applyBorder="1" applyAlignment="1">
      <alignment horizontal="center"/>
    </xf>
    <xf numFmtId="44" fontId="1" fillId="9" borderId="6" xfId="0" applyNumberFormat="1" applyFont="1" applyFill="1" applyBorder="1" applyAlignment="1">
      <alignment horizontal="center"/>
    </xf>
    <xf numFmtId="44" fontId="1" fillId="9" borderId="7" xfId="0" applyNumberFormat="1" applyFont="1" applyFill="1" applyBorder="1" applyAlignment="1">
      <alignment horizontal="center"/>
    </xf>
    <xf numFmtId="44" fontId="0" fillId="0" borderId="5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19" xfId="1" applyFont="1" applyBorder="1"/>
    <xf numFmtId="0" fontId="1" fillId="2" borderId="17" xfId="0" applyFont="1" applyFill="1" applyBorder="1" applyAlignment="1">
      <alignment horizontal="center"/>
    </xf>
    <xf numFmtId="44" fontId="1" fillId="2" borderId="20" xfId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10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1" xfId="0" applyBorder="1" applyAlignment="1"/>
    <xf numFmtId="10" fontId="0" fillId="0" borderId="5" xfId="2" applyNumberFormat="1" applyFont="1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10" fontId="0" fillId="3" borderId="4" xfId="2" applyNumberFormat="1" applyFont="1" applyFill="1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10" fontId="0" fillId="0" borderId="9" xfId="2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3" borderId="24" xfId="2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/>
    <xf numFmtId="165" fontId="0" fillId="0" borderId="23" xfId="3" applyNumberFormat="1" applyFont="1" applyBorder="1" applyAlignment="1">
      <alignment horizontal="center"/>
    </xf>
    <xf numFmtId="165" fontId="9" fillId="0" borderId="15" xfId="2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5" fontId="0" fillId="0" borderId="0" xfId="0" applyNumberFormat="1"/>
    <xf numFmtId="10" fontId="7" fillId="6" borderId="13" xfId="2" applyNumberFormat="1" applyFont="1" applyFill="1" applyBorder="1" applyAlignment="1">
      <alignment horizontal="center" vertical="center"/>
    </xf>
    <xf numFmtId="43" fontId="0" fillId="0" borderId="0" xfId="3" applyFont="1" applyFill="1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0" fontId="0" fillId="0" borderId="22" xfId="0" applyBorder="1"/>
    <xf numFmtId="0" fontId="0" fillId="0" borderId="8" xfId="0" applyBorder="1"/>
    <xf numFmtId="0" fontId="0" fillId="0" borderId="26" xfId="0" applyBorder="1"/>
    <xf numFmtId="0" fontId="0" fillId="0" borderId="10" xfId="0" applyBorder="1"/>
    <xf numFmtId="0" fontId="0" fillId="0" borderId="8" xfId="3" applyNumberFormat="1" applyFont="1" applyBorder="1" applyAlignment="1">
      <alignment horizontal="center"/>
    </xf>
    <xf numFmtId="0" fontId="0" fillId="0" borderId="9" xfId="3" applyNumberFormat="1" applyFont="1" applyBorder="1" applyAlignment="1">
      <alignment horizontal="center"/>
    </xf>
    <xf numFmtId="0" fontId="0" fillId="0" borderId="10" xfId="3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1280432</xdr:colOff>
      <xdr:row>48</xdr:row>
      <xdr:rowOff>48986</xdr:rowOff>
    </xdr:from>
    <xdr:to>
      <xdr:col>12</xdr:col>
      <xdr:colOff>21936</xdr:colOff>
      <xdr:row>52</xdr:row>
      <xdr:rowOff>13607</xdr:rowOff>
    </xdr:to>
    <xdr:pic>
      <xdr:nvPicPr>
        <xdr:cNvPr id="2" name="Imagem 13" descr="image003">
          <a:extLst>
            <a:ext uri="{FF2B5EF4-FFF2-40B4-BE49-F238E27FC236}">
              <a16:creationId xmlns:a16="http://schemas.microsoft.com/office/drawing/2014/main" id="{2BEF0EEF-449A-4C2A-8AA6-D4804E3F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4861" y="9750879"/>
          <a:ext cx="5477039" cy="740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zoomScale="70" zoomScaleNormal="70" workbookViewId="0">
      <selection activeCell="H31" sqref="H31"/>
    </sheetView>
  </sheetViews>
  <sheetFormatPr defaultRowHeight="15"/>
  <cols>
    <col min="1" max="1" width="4.5703125" bestFit="1" customWidth="1"/>
    <col min="2" max="2" width="64" customWidth="1"/>
    <col min="3" max="3" width="28.85546875" bestFit="1" customWidth="1"/>
    <col min="4" max="4" width="29.28515625" bestFit="1" customWidth="1"/>
    <col min="5" max="5" width="15" customWidth="1"/>
    <col min="6" max="6" width="19.7109375" bestFit="1" customWidth="1"/>
    <col min="7" max="7" width="18.5703125" bestFit="1" customWidth="1"/>
    <col min="8" max="8" width="20.140625" bestFit="1" customWidth="1"/>
    <col min="9" max="9" width="13.140625" customWidth="1"/>
    <col min="10" max="10" width="23.5703125" customWidth="1"/>
    <col min="11" max="11" width="32.5703125" style="1" bestFit="1" customWidth="1"/>
    <col min="12" max="12" width="25.28515625" bestFit="1" customWidth="1"/>
    <col min="13" max="13" width="19" customWidth="1"/>
    <col min="19" max="19" width="81" customWidth="1"/>
  </cols>
  <sheetData>
    <row r="1" spans="1:21" ht="15.75" thickBot="1">
      <c r="A1" s="6">
        <v>1</v>
      </c>
      <c r="B1" s="6" t="s">
        <v>49</v>
      </c>
      <c r="C1" s="6" t="s">
        <v>16</v>
      </c>
      <c r="D1" s="56" t="s">
        <v>50</v>
      </c>
      <c r="E1" s="6" t="s">
        <v>51</v>
      </c>
      <c r="F1" s="57" t="s">
        <v>100</v>
      </c>
      <c r="G1" s="57" t="s">
        <v>101</v>
      </c>
      <c r="H1" s="57" t="s">
        <v>102</v>
      </c>
      <c r="I1" s="53" t="s">
        <v>68</v>
      </c>
      <c r="J1" s="58" t="s">
        <v>69</v>
      </c>
      <c r="K1" s="58" t="s">
        <v>82</v>
      </c>
      <c r="L1" s="6" t="s">
        <v>66</v>
      </c>
      <c r="M1" s="6" t="s">
        <v>67</v>
      </c>
      <c r="R1" s="1"/>
      <c r="S1" s="1"/>
      <c r="T1" s="1"/>
      <c r="U1" s="1"/>
    </row>
    <row r="2" spans="1:21" ht="15.75" thickBot="1">
      <c r="A2" s="15" t="s">
        <v>0</v>
      </c>
      <c r="B2" s="18" t="s">
        <v>19</v>
      </c>
      <c r="C2" s="8" t="s">
        <v>15</v>
      </c>
      <c r="D2" s="8">
        <v>120</v>
      </c>
      <c r="E2" s="8" t="s">
        <v>18</v>
      </c>
      <c r="F2" s="33">
        <v>23.77</v>
      </c>
      <c r="G2" s="33">
        <v>34.5</v>
      </c>
      <c r="H2" s="34">
        <v>22.62</v>
      </c>
      <c r="I2" s="51" t="s">
        <v>70</v>
      </c>
      <c r="J2" s="61">
        <f>AVERAGE(F2:H2)</f>
        <v>26.963333333333335</v>
      </c>
      <c r="K2" s="61">
        <f t="shared" ref="K2:K16" si="0">(D2*J2)</f>
        <v>3235.6000000000004</v>
      </c>
      <c r="L2" s="64">
        <f>J2*(1+($L$47))</f>
        <v>34.388985094823184</v>
      </c>
      <c r="M2" s="64">
        <f t="shared" ref="M2:M16" si="1">(L2*D2)</f>
        <v>4126.6782113787822</v>
      </c>
      <c r="N2" s="1"/>
      <c r="R2" s="1"/>
      <c r="S2" s="1"/>
      <c r="T2" s="1"/>
      <c r="U2" s="1"/>
    </row>
    <row r="3" spans="1:21" ht="15.75" thickBot="1">
      <c r="A3" s="16" t="s">
        <v>1</v>
      </c>
      <c r="B3" s="19" t="s">
        <v>20</v>
      </c>
      <c r="C3" s="9" t="s">
        <v>16</v>
      </c>
      <c r="D3" s="9">
        <v>17</v>
      </c>
      <c r="E3" s="9" t="s">
        <v>21</v>
      </c>
      <c r="F3" s="35">
        <v>10.76</v>
      </c>
      <c r="G3" s="35">
        <v>16.600000000000001</v>
      </c>
      <c r="H3" s="36">
        <v>6</v>
      </c>
      <c r="I3" s="40" t="s">
        <v>70</v>
      </c>
      <c r="J3" s="62">
        <f>AVERAGE(F3:H3)</f>
        <v>11.12</v>
      </c>
      <c r="K3" s="62">
        <f t="shared" si="0"/>
        <v>189.04</v>
      </c>
      <c r="L3" s="64">
        <f t="shared" ref="L3:L16" si="2">J3*(1+($L$47))</f>
        <v>14.182427281039701</v>
      </c>
      <c r="M3" s="65">
        <f t="shared" si="1"/>
        <v>241.10126377767492</v>
      </c>
      <c r="N3" s="1"/>
      <c r="R3" s="1"/>
      <c r="S3" s="1"/>
      <c r="T3" s="1"/>
      <c r="U3" s="1"/>
    </row>
    <row r="4" spans="1:21" ht="15.75" thickBot="1">
      <c r="A4" s="16" t="s">
        <v>2</v>
      </c>
      <c r="B4" s="19" t="s">
        <v>22</v>
      </c>
      <c r="C4" s="9" t="s">
        <v>16</v>
      </c>
      <c r="D4" s="9">
        <v>32</v>
      </c>
      <c r="E4" s="9" t="s">
        <v>23</v>
      </c>
      <c r="F4" s="35">
        <v>0</v>
      </c>
      <c r="G4" s="35">
        <v>0</v>
      </c>
      <c r="H4" s="36">
        <v>0</v>
      </c>
      <c r="I4" s="40">
        <v>38056</v>
      </c>
      <c r="J4" s="62">
        <v>27.09</v>
      </c>
      <c r="K4" s="62">
        <f t="shared" si="0"/>
        <v>866.88</v>
      </c>
      <c r="L4" s="64">
        <f t="shared" si="2"/>
        <v>34.550535525482509</v>
      </c>
      <c r="M4" s="65">
        <f t="shared" si="1"/>
        <v>1105.6171368154403</v>
      </c>
      <c r="N4" s="1"/>
      <c r="R4" s="1"/>
      <c r="S4" s="1"/>
      <c r="T4" s="1"/>
      <c r="U4" s="1"/>
    </row>
    <row r="5" spans="1:21" ht="15.75" thickBot="1">
      <c r="A5" s="16" t="s">
        <v>3</v>
      </c>
      <c r="B5" s="19" t="s">
        <v>24</v>
      </c>
      <c r="C5" s="9" t="s">
        <v>16</v>
      </c>
      <c r="D5" s="9">
        <v>30</v>
      </c>
      <c r="E5" s="9" t="s">
        <v>25</v>
      </c>
      <c r="F5" s="35">
        <v>42.8</v>
      </c>
      <c r="G5" s="35">
        <v>66.94</v>
      </c>
      <c r="H5" s="36">
        <v>63.8</v>
      </c>
      <c r="I5" s="40" t="s">
        <v>70</v>
      </c>
      <c r="J5" s="62">
        <f>AVERAGE(F5:H5)</f>
        <v>57.846666666666664</v>
      </c>
      <c r="K5" s="62">
        <f t="shared" si="0"/>
        <v>1735.3999999999999</v>
      </c>
      <c r="L5" s="64">
        <f t="shared" si="2"/>
        <v>73.777530885840221</v>
      </c>
      <c r="M5" s="65">
        <f t="shared" si="1"/>
        <v>2213.3259265752067</v>
      </c>
      <c r="N5" s="1"/>
      <c r="R5" s="1"/>
      <c r="S5" s="1"/>
      <c r="T5" s="1"/>
      <c r="U5" s="1"/>
    </row>
    <row r="6" spans="1:21" ht="15.75" thickBot="1">
      <c r="A6" s="16" t="s">
        <v>4</v>
      </c>
      <c r="B6" s="19" t="s">
        <v>27</v>
      </c>
      <c r="C6" s="9" t="s">
        <v>16</v>
      </c>
      <c r="D6" s="9">
        <v>30</v>
      </c>
      <c r="E6" s="9" t="s">
        <v>26</v>
      </c>
      <c r="F6" s="35">
        <v>7.83</v>
      </c>
      <c r="G6" s="35">
        <v>13.57</v>
      </c>
      <c r="H6" s="36">
        <v>12.4</v>
      </c>
      <c r="I6" s="40" t="s">
        <v>70</v>
      </c>
      <c r="J6" s="62">
        <f>AVERAGE(F6:H6)</f>
        <v>11.266666666666666</v>
      </c>
      <c r="K6" s="62">
        <f t="shared" si="0"/>
        <v>338</v>
      </c>
      <c r="L6" s="64">
        <f t="shared" si="2"/>
        <v>14.369485674434708</v>
      </c>
      <c r="M6" s="65">
        <f t="shared" si="1"/>
        <v>431.08457023304123</v>
      </c>
      <c r="N6" s="2"/>
      <c r="O6" s="2"/>
      <c r="P6" s="2"/>
      <c r="R6" s="1"/>
      <c r="S6" s="1"/>
      <c r="T6" s="1"/>
      <c r="U6" s="1"/>
    </row>
    <row r="7" spans="1:21" ht="15.75" thickBot="1">
      <c r="A7" s="16" t="s">
        <v>5</v>
      </c>
      <c r="B7" s="19" t="s">
        <v>28</v>
      </c>
      <c r="C7" s="9" t="s">
        <v>16</v>
      </c>
      <c r="D7" s="9">
        <v>40</v>
      </c>
      <c r="E7" s="9" t="s">
        <v>29</v>
      </c>
      <c r="F7" s="35">
        <v>0</v>
      </c>
      <c r="G7" s="35">
        <v>0</v>
      </c>
      <c r="H7" s="36">
        <v>0</v>
      </c>
      <c r="I7" s="40">
        <v>1578</v>
      </c>
      <c r="J7" s="62">
        <v>4.67</v>
      </c>
      <c r="K7" s="62">
        <f t="shared" si="0"/>
        <v>186.8</v>
      </c>
      <c r="L7" s="64">
        <f t="shared" si="2"/>
        <v>5.9561092987819606</v>
      </c>
      <c r="M7" s="65">
        <f t="shared" si="1"/>
        <v>238.24437195127842</v>
      </c>
      <c r="N7" s="1"/>
      <c r="R7" s="1"/>
      <c r="S7" s="1"/>
      <c r="T7" s="1"/>
      <c r="U7" s="1"/>
    </row>
    <row r="8" spans="1:21" ht="15.75" thickBot="1">
      <c r="A8" s="16" t="s">
        <v>6</v>
      </c>
      <c r="B8" s="19" t="s">
        <v>30</v>
      </c>
      <c r="C8" s="9" t="s">
        <v>31</v>
      </c>
      <c r="D8" s="9">
        <v>3</v>
      </c>
      <c r="E8" s="9" t="s">
        <v>32</v>
      </c>
      <c r="F8" s="35">
        <v>0</v>
      </c>
      <c r="G8" s="35">
        <v>0</v>
      </c>
      <c r="H8" s="36">
        <v>0</v>
      </c>
      <c r="I8" s="40">
        <v>406</v>
      </c>
      <c r="J8" s="62">
        <v>92.01</v>
      </c>
      <c r="K8" s="62">
        <f t="shared" si="0"/>
        <v>276.03000000000003</v>
      </c>
      <c r="L8" s="64">
        <f t="shared" si="2"/>
        <v>117.34938256550926</v>
      </c>
      <c r="M8" s="65">
        <f t="shared" si="1"/>
        <v>352.04814769652779</v>
      </c>
      <c r="N8" s="1"/>
      <c r="R8" s="1"/>
      <c r="S8" s="1"/>
      <c r="T8" s="1"/>
      <c r="U8" s="1"/>
    </row>
    <row r="9" spans="1:21" ht="15.75" thickBot="1">
      <c r="A9" s="16" t="s">
        <v>7</v>
      </c>
      <c r="B9" s="19" t="s">
        <v>33</v>
      </c>
      <c r="C9" s="9" t="s">
        <v>17</v>
      </c>
      <c r="D9" s="9">
        <v>30</v>
      </c>
      <c r="E9" s="9" t="s">
        <v>34</v>
      </c>
      <c r="F9" s="35">
        <v>0</v>
      </c>
      <c r="G9" s="35">
        <v>0</v>
      </c>
      <c r="H9" s="36">
        <v>0</v>
      </c>
      <c r="I9" s="40">
        <v>867</v>
      </c>
      <c r="J9" s="62">
        <v>44.19</v>
      </c>
      <c r="K9" s="62">
        <f t="shared" si="0"/>
        <v>1325.6999999999998</v>
      </c>
      <c r="L9" s="64">
        <f t="shared" si="2"/>
        <v>56.3598436644914</v>
      </c>
      <c r="M9" s="65">
        <f t="shared" si="1"/>
        <v>1690.7953099347419</v>
      </c>
      <c r="N9" s="1"/>
      <c r="R9" s="1"/>
      <c r="S9" s="1"/>
      <c r="T9" s="1"/>
      <c r="U9" s="1"/>
    </row>
    <row r="10" spans="1:21" ht="15.75" thickBot="1">
      <c r="A10" s="16" t="s">
        <v>8</v>
      </c>
      <c r="B10" s="19" t="s">
        <v>35</v>
      </c>
      <c r="C10" s="9" t="s">
        <v>16</v>
      </c>
      <c r="D10" s="9">
        <v>500</v>
      </c>
      <c r="E10" s="9" t="s">
        <v>36</v>
      </c>
      <c r="F10" s="35">
        <v>0</v>
      </c>
      <c r="G10" s="35">
        <v>0</v>
      </c>
      <c r="H10" s="36">
        <v>0</v>
      </c>
      <c r="I10" s="40">
        <v>4375</v>
      </c>
      <c r="J10" s="62">
        <v>0.15</v>
      </c>
      <c r="K10" s="62">
        <f t="shared" si="0"/>
        <v>75</v>
      </c>
      <c r="L10" s="64">
        <f t="shared" si="2"/>
        <v>0.19130972051762188</v>
      </c>
      <c r="M10" s="65">
        <f t="shared" si="1"/>
        <v>95.654860258810942</v>
      </c>
      <c r="N10" s="1"/>
      <c r="R10" s="1"/>
      <c r="S10" s="1"/>
      <c r="T10" s="1"/>
      <c r="U10" s="1"/>
    </row>
    <row r="11" spans="1:21" ht="15.75" thickBot="1">
      <c r="A11" s="16" t="s">
        <v>9</v>
      </c>
      <c r="B11" s="19" t="s">
        <v>37</v>
      </c>
      <c r="C11" s="9" t="s">
        <v>16</v>
      </c>
      <c r="D11" s="9">
        <v>500</v>
      </c>
      <c r="E11" s="9" t="s">
        <v>38</v>
      </c>
      <c r="F11" s="35">
        <v>1.4</v>
      </c>
      <c r="G11" s="35">
        <v>1.34</v>
      </c>
      <c r="H11" s="36">
        <v>0.6</v>
      </c>
      <c r="I11" s="40" t="s">
        <v>70</v>
      </c>
      <c r="J11" s="62">
        <f t="shared" ref="J11:J16" si="3">AVERAGE(F11:H11)</f>
        <v>1.1133333333333335</v>
      </c>
      <c r="K11" s="62">
        <f t="shared" si="0"/>
        <v>556.66666666666674</v>
      </c>
      <c r="L11" s="64">
        <f t="shared" si="2"/>
        <v>1.4199432589530159</v>
      </c>
      <c r="M11" s="65">
        <f t="shared" si="1"/>
        <v>709.97162947650793</v>
      </c>
      <c r="N11" s="1"/>
      <c r="R11" s="1"/>
      <c r="S11" s="1"/>
      <c r="T11" s="1"/>
      <c r="U11" s="1"/>
    </row>
    <row r="12" spans="1:21" ht="15.75" thickBot="1">
      <c r="A12" s="16" t="s">
        <v>10</v>
      </c>
      <c r="B12" s="19" t="s">
        <v>39</v>
      </c>
      <c r="C12" s="9" t="s">
        <v>16</v>
      </c>
      <c r="D12" s="9">
        <v>500</v>
      </c>
      <c r="E12" s="9" t="s">
        <v>40</v>
      </c>
      <c r="F12" s="35">
        <v>1.22</v>
      </c>
      <c r="G12" s="35">
        <v>0.16</v>
      </c>
      <c r="H12" s="36">
        <v>0.5</v>
      </c>
      <c r="I12" s="40" t="s">
        <v>70</v>
      </c>
      <c r="J12" s="62">
        <f t="shared" si="3"/>
        <v>0.62666666666666659</v>
      </c>
      <c r="K12" s="62">
        <f t="shared" si="0"/>
        <v>313.33333333333331</v>
      </c>
      <c r="L12" s="64">
        <f t="shared" si="2"/>
        <v>0.79924949905139797</v>
      </c>
      <c r="M12" s="65">
        <f t="shared" si="1"/>
        <v>399.62474952569897</v>
      </c>
      <c r="N12" s="1"/>
      <c r="R12" s="1"/>
      <c r="S12" s="1"/>
      <c r="T12" s="1"/>
      <c r="U12" s="1"/>
    </row>
    <row r="13" spans="1:21" ht="15.75" thickBot="1">
      <c r="A13" s="16" t="s">
        <v>11</v>
      </c>
      <c r="B13" s="19" t="s">
        <v>42</v>
      </c>
      <c r="C13" s="9" t="s">
        <v>16</v>
      </c>
      <c r="D13" s="9">
        <v>700</v>
      </c>
      <c r="E13" s="9" t="s">
        <v>41</v>
      </c>
      <c r="F13" s="35">
        <v>0.45</v>
      </c>
      <c r="G13" s="35">
        <v>0.51</v>
      </c>
      <c r="H13" s="36">
        <v>0.9</v>
      </c>
      <c r="I13" s="40" t="s">
        <v>70</v>
      </c>
      <c r="J13" s="62">
        <f t="shared" si="3"/>
        <v>0.62</v>
      </c>
      <c r="K13" s="62">
        <f t="shared" si="0"/>
        <v>434</v>
      </c>
      <c r="L13" s="64">
        <f t="shared" si="2"/>
        <v>0.79074684480617041</v>
      </c>
      <c r="M13" s="65">
        <f t="shared" si="1"/>
        <v>553.52279136431923</v>
      </c>
      <c r="N13" s="1"/>
      <c r="R13" s="1"/>
      <c r="S13" s="1"/>
      <c r="T13" s="1"/>
      <c r="U13" s="1"/>
    </row>
    <row r="14" spans="1:21" ht="15.75" thickBot="1">
      <c r="A14" s="16" t="s">
        <v>12</v>
      </c>
      <c r="B14" s="19" t="s">
        <v>43</v>
      </c>
      <c r="C14" s="9" t="s">
        <v>16</v>
      </c>
      <c r="D14" s="9">
        <v>700</v>
      </c>
      <c r="E14" s="9" t="s">
        <v>44</v>
      </c>
      <c r="F14" s="35">
        <v>0.76</v>
      </c>
      <c r="G14" s="35">
        <v>0.79</v>
      </c>
      <c r="H14" s="36">
        <v>0.5</v>
      </c>
      <c r="I14" s="40" t="s">
        <v>70</v>
      </c>
      <c r="J14" s="62">
        <f t="shared" si="3"/>
        <v>0.68333333333333324</v>
      </c>
      <c r="K14" s="62">
        <f t="shared" si="0"/>
        <v>478.33333333333326</v>
      </c>
      <c r="L14" s="64">
        <f t="shared" si="2"/>
        <v>0.87152206013583289</v>
      </c>
      <c r="M14" s="65">
        <f t="shared" si="1"/>
        <v>610.06544209508297</v>
      </c>
      <c r="N14" s="1"/>
      <c r="R14" s="1"/>
      <c r="S14" s="1"/>
      <c r="T14" s="1"/>
      <c r="U14" s="1"/>
    </row>
    <row r="15" spans="1:21" ht="15.75" thickBot="1">
      <c r="A15" s="16" t="s">
        <v>13</v>
      </c>
      <c r="B15" s="20" t="s">
        <v>45</v>
      </c>
      <c r="C15" s="9" t="s">
        <v>16</v>
      </c>
      <c r="D15" s="9">
        <v>1200</v>
      </c>
      <c r="E15" s="9" t="s">
        <v>46</v>
      </c>
      <c r="F15" s="35">
        <v>0.34</v>
      </c>
      <c r="G15" s="35">
        <v>0.32</v>
      </c>
      <c r="H15" s="36">
        <v>0.25</v>
      </c>
      <c r="I15" s="40" t="s">
        <v>70</v>
      </c>
      <c r="J15" s="62">
        <f t="shared" si="3"/>
        <v>0.30333333333333334</v>
      </c>
      <c r="K15" s="62">
        <f t="shared" si="0"/>
        <v>364</v>
      </c>
      <c r="L15" s="64">
        <f t="shared" si="2"/>
        <v>0.38687076815785759</v>
      </c>
      <c r="M15" s="65">
        <f t="shared" si="1"/>
        <v>464.2449217894291</v>
      </c>
      <c r="N15" s="1"/>
      <c r="R15" s="1"/>
      <c r="S15" s="1"/>
      <c r="T15" s="1"/>
      <c r="U15" s="1"/>
    </row>
    <row r="16" spans="1:21" ht="15.75" thickBot="1">
      <c r="A16" s="17" t="s">
        <v>14</v>
      </c>
      <c r="B16" s="21" t="s">
        <v>47</v>
      </c>
      <c r="C16" s="10" t="s">
        <v>16</v>
      </c>
      <c r="D16" s="10">
        <v>2</v>
      </c>
      <c r="E16" s="10" t="s">
        <v>48</v>
      </c>
      <c r="F16" s="59">
        <v>402.17</v>
      </c>
      <c r="G16" s="59">
        <v>416.29</v>
      </c>
      <c r="H16" s="60">
        <v>500</v>
      </c>
      <c r="I16" s="52" t="s">
        <v>70</v>
      </c>
      <c r="J16" s="63">
        <f t="shared" si="3"/>
        <v>439.48666666666668</v>
      </c>
      <c r="K16" s="63">
        <f t="shared" si="0"/>
        <v>878.97333333333336</v>
      </c>
      <c r="L16" s="64">
        <f t="shared" si="2"/>
        <v>560.52047580814167</v>
      </c>
      <c r="M16" s="66">
        <f t="shared" si="1"/>
        <v>1121.0409516162833</v>
      </c>
      <c r="N16" s="1"/>
      <c r="R16" s="1"/>
      <c r="S16" s="1"/>
      <c r="T16" s="1"/>
      <c r="U16" s="1"/>
    </row>
    <row r="17" spans="1:21" ht="15.75" thickBot="1">
      <c r="A17" s="2"/>
      <c r="B17" s="3"/>
      <c r="C17" s="2"/>
      <c r="D17" s="2"/>
      <c r="E17" s="55"/>
      <c r="F17" s="49"/>
      <c r="G17" s="49"/>
      <c r="H17" s="49"/>
      <c r="I17" s="49"/>
      <c r="J17" s="39" t="s">
        <v>52</v>
      </c>
      <c r="K17" s="39">
        <f>SUM(K2:K16)</f>
        <v>11253.756666666668</v>
      </c>
      <c r="L17" s="39" t="s">
        <v>52</v>
      </c>
      <c r="M17" s="7">
        <f>SUM(M2:M16)</f>
        <v>14353.020284488826</v>
      </c>
      <c r="R17" s="1"/>
      <c r="S17" s="1"/>
      <c r="T17" s="1"/>
      <c r="U17" s="1"/>
    </row>
    <row r="18" spans="1:21" ht="15.75" thickBot="1">
      <c r="A18" s="2"/>
      <c r="B18" s="3"/>
      <c r="C18" s="2"/>
      <c r="D18" s="2"/>
      <c r="E18" s="2"/>
      <c r="F18" s="2"/>
      <c r="G18" s="2"/>
      <c r="H18" s="4"/>
      <c r="I18" s="4"/>
      <c r="J18" s="4"/>
      <c r="K18" s="29"/>
      <c r="R18" s="1"/>
      <c r="S18" s="1"/>
      <c r="T18" s="1"/>
      <c r="U18" s="1"/>
    </row>
    <row r="19" spans="1:21" ht="15.75" thickBot="1">
      <c r="A19" s="32">
        <v>2</v>
      </c>
      <c r="B19" s="6" t="s">
        <v>71</v>
      </c>
      <c r="C19" s="53" t="s">
        <v>68</v>
      </c>
      <c r="D19" s="6" t="s">
        <v>50</v>
      </c>
      <c r="E19" s="6" t="s">
        <v>78</v>
      </c>
      <c r="F19" s="68" t="s">
        <v>82</v>
      </c>
      <c r="G19" s="54" t="s">
        <v>79</v>
      </c>
      <c r="H19" s="6" t="s">
        <v>67</v>
      </c>
      <c r="I19" s="29"/>
      <c r="J19" s="29"/>
      <c r="K19" s="29"/>
      <c r="L19" s="29"/>
      <c r="M19" s="29"/>
      <c r="N19" s="29"/>
      <c r="R19" s="1"/>
      <c r="S19" s="1"/>
      <c r="T19" s="1"/>
      <c r="U19" s="1"/>
    </row>
    <row r="20" spans="1:21" ht="15.75" thickBot="1">
      <c r="A20" s="8" t="s">
        <v>72</v>
      </c>
      <c r="B20" s="11" t="s">
        <v>54</v>
      </c>
      <c r="C20" s="51">
        <v>40818</v>
      </c>
      <c r="D20" s="8">
        <v>1</v>
      </c>
      <c r="E20" s="45">
        <v>6082.43</v>
      </c>
      <c r="F20" s="43">
        <f>(D20*E20)</f>
        <v>6082.43</v>
      </c>
      <c r="G20" s="67">
        <f>E20*(1+($L$47))</f>
        <v>7757.5198891199925</v>
      </c>
      <c r="H20" s="43">
        <f t="shared" ref="H20:H25" si="4">(G20*D20)</f>
        <v>7757.5198891199925</v>
      </c>
      <c r="I20" s="47"/>
      <c r="J20" s="29"/>
      <c r="K20" s="29"/>
      <c r="L20" s="49"/>
      <c r="M20" s="29"/>
      <c r="N20" s="29"/>
      <c r="R20" s="1"/>
      <c r="S20" s="1"/>
      <c r="T20" s="1"/>
      <c r="U20" s="1"/>
    </row>
    <row r="21" spans="1:21" ht="15.75" thickBot="1">
      <c r="A21" s="9" t="s">
        <v>73</v>
      </c>
      <c r="B21" s="12" t="s">
        <v>55</v>
      </c>
      <c r="C21" s="40">
        <v>40918</v>
      </c>
      <c r="D21" s="9">
        <v>1</v>
      </c>
      <c r="E21" s="42">
        <v>3757.57</v>
      </c>
      <c r="F21" s="14">
        <f t="shared" ref="F21:F25" si="5">(D21*E21)</f>
        <v>3757.57</v>
      </c>
      <c r="G21" s="67">
        <f t="shared" ref="G21:G25" si="6">E21*(1+($L$47))</f>
        <v>4792.3977768360028</v>
      </c>
      <c r="H21" s="14">
        <f t="shared" si="4"/>
        <v>4792.3977768360028</v>
      </c>
      <c r="I21" s="47"/>
      <c r="J21" s="29"/>
      <c r="K21" s="29"/>
      <c r="L21" s="49"/>
      <c r="M21" s="29"/>
      <c r="N21" s="29"/>
      <c r="R21" s="1"/>
      <c r="S21" s="1"/>
      <c r="T21" s="1"/>
      <c r="U21" s="1"/>
    </row>
    <row r="22" spans="1:21" ht="15.75" thickBot="1">
      <c r="A22" s="9" t="s">
        <v>74</v>
      </c>
      <c r="B22" s="12" t="s">
        <v>56</v>
      </c>
      <c r="C22" s="40">
        <v>40919</v>
      </c>
      <c r="D22" s="9">
        <v>2</v>
      </c>
      <c r="E22" s="42">
        <v>2643.26</v>
      </c>
      <c r="F22" s="14">
        <f t="shared" si="5"/>
        <v>5286.52</v>
      </c>
      <c r="G22" s="67">
        <f t="shared" si="6"/>
        <v>3371.2088790360617</v>
      </c>
      <c r="H22" s="14">
        <f t="shared" si="4"/>
        <v>6742.4177580721234</v>
      </c>
      <c r="I22" s="47"/>
      <c r="J22" s="29"/>
      <c r="K22" s="29"/>
      <c r="L22" s="49"/>
      <c r="M22" s="29"/>
      <c r="N22" s="29"/>
      <c r="R22" s="1"/>
      <c r="S22" s="1"/>
      <c r="T22" s="1"/>
      <c r="U22" s="1"/>
    </row>
    <row r="23" spans="1:21" ht="15.75" thickBot="1">
      <c r="A23" s="41" t="s">
        <v>75</v>
      </c>
      <c r="B23" s="12" t="s">
        <v>83</v>
      </c>
      <c r="C23" s="40">
        <v>41072</v>
      </c>
      <c r="D23" s="9">
        <v>2</v>
      </c>
      <c r="E23" s="42">
        <v>2662.4</v>
      </c>
      <c r="F23" s="14">
        <f t="shared" si="5"/>
        <v>5324.8</v>
      </c>
      <c r="G23" s="67">
        <f t="shared" si="6"/>
        <v>3395.6199993741097</v>
      </c>
      <c r="H23" s="14">
        <f t="shared" si="4"/>
        <v>6791.2399987482195</v>
      </c>
      <c r="I23" s="47"/>
      <c r="J23" s="29"/>
      <c r="K23" s="29"/>
      <c r="L23" s="49"/>
      <c r="M23" s="29"/>
      <c r="N23" s="29"/>
      <c r="R23" s="1"/>
      <c r="S23" s="1"/>
      <c r="T23" s="1"/>
      <c r="U23" s="1"/>
    </row>
    <row r="24" spans="1:21" ht="15.75" thickBot="1">
      <c r="A24" s="9" t="s">
        <v>76</v>
      </c>
      <c r="B24" s="12" t="s">
        <v>80</v>
      </c>
      <c r="C24" s="40">
        <v>10775</v>
      </c>
      <c r="D24" s="9">
        <v>1</v>
      </c>
      <c r="E24" s="42">
        <v>550</v>
      </c>
      <c r="F24" s="14">
        <f t="shared" si="5"/>
        <v>550</v>
      </c>
      <c r="G24" s="67">
        <f t="shared" si="6"/>
        <v>701.46897523128018</v>
      </c>
      <c r="H24" s="14">
        <f t="shared" si="4"/>
        <v>701.46897523128018</v>
      </c>
      <c r="I24" s="47"/>
      <c r="J24" s="29"/>
      <c r="K24" s="29"/>
      <c r="L24" s="49"/>
      <c r="M24" s="29"/>
      <c r="N24" s="29"/>
      <c r="R24" s="1"/>
      <c r="S24" s="1"/>
      <c r="T24" s="1"/>
      <c r="U24" s="1"/>
    </row>
    <row r="25" spans="1:21" ht="15.75" thickBot="1">
      <c r="A25" s="10" t="s">
        <v>77</v>
      </c>
      <c r="B25" s="13" t="s">
        <v>81</v>
      </c>
      <c r="C25" s="52">
        <v>36396</v>
      </c>
      <c r="D25" s="10">
        <v>1</v>
      </c>
      <c r="E25" s="46">
        <v>5279.87</v>
      </c>
      <c r="F25" s="44">
        <f t="shared" si="5"/>
        <v>5279.87</v>
      </c>
      <c r="G25" s="67">
        <f t="shared" si="6"/>
        <v>6733.9363604625078</v>
      </c>
      <c r="H25" s="44">
        <f t="shared" si="4"/>
        <v>6733.9363604625078</v>
      </c>
      <c r="I25" s="47"/>
      <c r="J25" s="29"/>
      <c r="K25" s="29"/>
      <c r="L25" s="49"/>
      <c r="M25" s="29"/>
      <c r="N25" s="29"/>
      <c r="R25" s="1"/>
      <c r="S25" s="1"/>
      <c r="T25" s="1"/>
      <c r="U25" s="1"/>
    </row>
    <row r="26" spans="1:21" ht="15.75" thickBot="1">
      <c r="A26" s="2"/>
      <c r="B26" s="23"/>
      <c r="D26" s="2"/>
      <c r="E26" s="39" t="s">
        <v>52</v>
      </c>
      <c r="F26" s="69">
        <f>SUM(F20:F25)</f>
        <v>26281.19</v>
      </c>
      <c r="G26" s="39" t="s">
        <v>52</v>
      </c>
      <c r="H26" s="7">
        <f>SUM(H20:H25)</f>
        <v>33518.980758470127</v>
      </c>
      <c r="I26" s="48"/>
      <c r="J26" s="29"/>
      <c r="K26" s="29"/>
      <c r="L26" s="50"/>
      <c r="M26" s="29"/>
      <c r="N26" s="29"/>
      <c r="R26" s="1"/>
      <c r="S26" s="1"/>
      <c r="T26" s="1"/>
      <c r="U26" s="1"/>
    </row>
    <row r="27" spans="1:21">
      <c r="H27" s="29"/>
      <c r="I27" s="29"/>
      <c r="J27" s="29"/>
      <c r="K27" s="29"/>
      <c r="L27" s="29"/>
      <c r="M27" s="29"/>
      <c r="N27" s="29"/>
      <c r="R27" s="1"/>
      <c r="S27" s="1"/>
      <c r="T27" s="1"/>
      <c r="U27" s="1"/>
    </row>
    <row r="28" spans="1:21" ht="15.75" thickBot="1">
      <c r="B28" s="1"/>
      <c r="H28" s="29"/>
      <c r="I28" s="29"/>
      <c r="J28" s="29"/>
      <c r="K28" s="29"/>
      <c r="L28" s="29"/>
      <c r="M28" s="29"/>
      <c r="N28" s="29"/>
      <c r="R28" s="1"/>
      <c r="S28" s="1"/>
      <c r="T28" s="1"/>
      <c r="U28" s="1"/>
    </row>
    <row r="29" spans="1:21" ht="15.75" thickBot="1">
      <c r="A29" s="70">
        <v>3</v>
      </c>
      <c r="B29" s="68" t="s">
        <v>53</v>
      </c>
      <c r="C29" s="68" t="s">
        <v>85</v>
      </c>
      <c r="D29" s="68" t="s">
        <v>88</v>
      </c>
      <c r="H29" s="29"/>
      <c r="I29" s="29"/>
      <c r="J29" s="29"/>
      <c r="K29" s="29"/>
      <c r="L29" s="29"/>
      <c r="M29" s="29"/>
      <c r="N29" s="29"/>
      <c r="R29" s="1"/>
      <c r="S29" s="1"/>
      <c r="T29" s="1"/>
      <c r="U29" s="1"/>
    </row>
    <row r="30" spans="1:21">
      <c r="A30" s="71" t="s">
        <v>84</v>
      </c>
      <c r="B30" s="71" t="s">
        <v>86</v>
      </c>
      <c r="C30" s="64">
        <f>(K17)</f>
        <v>11253.756666666668</v>
      </c>
      <c r="D30" s="64">
        <f>(M17)</f>
        <v>14353.020284488826</v>
      </c>
      <c r="H30" s="4"/>
      <c r="I30" s="29"/>
      <c r="J30" s="29"/>
      <c r="K30" s="29"/>
      <c r="L30" s="29"/>
      <c r="M30" s="29"/>
      <c r="N30" s="29"/>
    </row>
    <row r="31" spans="1:21" ht="15.75" thickBot="1">
      <c r="A31" s="72" t="s">
        <v>87</v>
      </c>
      <c r="B31" s="72" t="s">
        <v>71</v>
      </c>
      <c r="C31" s="66">
        <f>(F26)</f>
        <v>26281.19</v>
      </c>
      <c r="D31" s="66">
        <f>(H26)</f>
        <v>33518.980758470127</v>
      </c>
      <c r="H31" s="4"/>
      <c r="I31" s="29"/>
      <c r="J31" s="29"/>
      <c r="K31" s="29"/>
      <c r="L31" s="29"/>
      <c r="M31" s="29"/>
      <c r="N31" s="29"/>
    </row>
    <row r="32" spans="1:21" ht="15.75" thickBot="1">
      <c r="A32" s="2"/>
      <c r="B32" s="7" t="s">
        <v>52</v>
      </c>
      <c r="C32" s="69">
        <f>SUM(C30:C31)</f>
        <v>37534.94666666667</v>
      </c>
      <c r="D32" s="7">
        <f>SUM(D30:D31)</f>
        <v>47872.001042958953</v>
      </c>
      <c r="H32" s="4"/>
      <c r="I32" s="29"/>
      <c r="J32" s="29"/>
      <c r="K32" s="29"/>
      <c r="L32" s="29"/>
      <c r="M32" s="29"/>
      <c r="N32" s="29"/>
    </row>
    <row r="33" spans="1:12">
      <c r="A33" s="2"/>
      <c r="H33" s="4"/>
      <c r="I33" s="4"/>
      <c r="J33" s="4"/>
      <c r="K33" s="29"/>
    </row>
    <row r="34" spans="1:12">
      <c r="A34" s="2"/>
      <c r="B34" s="5"/>
      <c r="C34" s="2"/>
      <c r="D34" s="2"/>
      <c r="E34" s="2"/>
      <c r="F34" s="2"/>
      <c r="G34" s="2"/>
      <c r="H34" s="4"/>
      <c r="I34" s="4"/>
      <c r="J34" s="4"/>
      <c r="K34" s="29"/>
    </row>
    <row r="35" spans="1:12">
      <c r="A35" s="2"/>
      <c r="B35" s="74"/>
      <c r="C35" s="74"/>
      <c r="D35" s="74"/>
      <c r="E35" s="74"/>
      <c r="F35" s="2"/>
      <c r="G35" s="2"/>
      <c r="H35" s="4"/>
      <c r="I35" s="4"/>
      <c r="J35" s="4"/>
      <c r="K35" s="29"/>
    </row>
    <row r="36" spans="1:12" ht="16.5">
      <c r="B36" s="111"/>
      <c r="C36" s="111"/>
      <c r="D36" s="74"/>
      <c r="E36" s="74"/>
      <c r="F36" s="4"/>
      <c r="G36" s="4"/>
      <c r="H36" s="4"/>
      <c r="I36" s="4"/>
      <c r="J36" s="4"/>
      <c r="K36" s="29"/>
    </row>
    <row r="37" spans="1:12" ht="15.75" thickBot="1">
      <c r="B37" s="74"/>
      <c r="C37" s="74"/>
      <c r="D37" s="74"/>
      <c r="E37" s="74"/>
      <c r="F37" s="4"/>
      <c r="G37" s="4"/>
      <c r="H37" s="4"/>
      <c r="I37" s="4"/>
      <c r="J37" s="4"/>
      <c r="K37" s="29"/>
    </row>
    <row r="38" spans="1:12" ht="17.25" customHeight="1" thickBot="1">
      <c r="B38" s="74"/>
      <c r="C38" s="74"/>
      <c r="D38" s="74"/>
      <c r="E38" s="74"/>
      <c r="H38" s="48"/>
      <c r="I38" s="48"/>
      <c r="J38" s="105" t="s">
        <v>60</v>
      </c>
      <c r="K38" s="106"/>
      <c r="L38" s="107"/>
    </row>
    <row r="39" spans="1:12" ht="17.25" customHeight="1" thickBot="1">
      <c r="B39" s="74"/>
      <c r="C39" s="74"/>
      <c r="D39" s="74"/>
      <c r="E39" s="74"/>
      <c r="H39" s="5"/>
      <c r="I39" s="73"/>
      <c r="J39" s="78" t="s">
        <v>91</v>
      </c>
      <c r="K39" s="82" t="s">
        <v>90</v>
      </c>
      <c r="L39" s="28" t="s">
        <v>61</v>
      </c>
    </row>
    <row r="40" spans="1:12" ht="16.5" customHeight="1">
      <c r="B40" s="74"/>
      <c r="C40" s="74"/>
      <c r="D40" s="74"/>
      <c r="E40" s="74"/>
      <c r="H40" s="5"/>
      <c r="I40" s="73"/>
      <c r="J40" s="79" t="s">
        <v>93</v>
      </c>
      <c r="K40" s="84" t="s">
        <v>62</v>
      </c>
      <c r="L40" s="76">
        <v>5.5E-2</v>
      </c>
    </row>
    <row r="41" spans="1:12">
      <c r="B41" s="74"/>
      <c r="C41" s="74"/>
      <c r="D41" s="74"/>
      <c r="E41" s="74"/>
      <c r="H41" s="5"/>
      <c r="I41" s="73"/>
      <c r="J41" s="80" t="s">
        <v>95</v>
      </c>
      <c r="K41" s="85" t="s">
        <v>98</v>
      </c>
      <c r="L41" s="77">
        <v>1.2699999999999999E-2</v>
      </c>
    </row>
    <row r="42" spans="1:12">
      <c r="B42" s="74"/>
      <c r="C42" s="74"/>
      <c r="D42" s="74"/>
      <c r="E42" s="74"/>
      <c r="H42" s="5"/>
      <c r="I42" s="73"/>
      <c r="J42" s="80" t="s">
        <v>96</v>
      </c>
      <c r="K42" s="85" t="s">
        <v>63</v>
      </c>
      <c r="L42" s="77">
        <v>0.01</v>
      </c>
    </row>
    <row r="43" spans="1:12">
      <c r="B43" s="74"/>
      <c r="C43" s="74"/>
      <c r="D43" s="74"/>
      <c r="E43" s="74"/>
      <c r="H43" s="5"/>
      <c r="I43" s="73"/>
      <c r="J43" s="80" t="s">
        <v>94</v>
      </c>
      <c r="K43" s="85" t="s">
        <v>64</v>
      </c>
      <c r="L43" s="77">
        <v>1.3899999999999999E-2</v>
      </c>
    </row>
    <row r="44" spans="1:12">
      <c r="B44" s="74"/>
      <c r="C44" s="74"/>
      <c r="D44" s="74"/>
      <c r="E44" s="74"/>
      <c r="G44" s="37"/>
      <c r="H44" s="5"/>
      <c r="I44" s="73"/>
      <c r="J44" s="80" t="s">
        <v>97</v>
      </c>
      <c r="K44" s="85" t="s">
        <v>65</v>
      </c>
      <c r="L44" s="77">
        <v>8.9599999999999999E-2</v>
      </c>
    </row>
    <row r="45" spans="1:12" ht="15.75" thickBot="1">
      <c r="B45" s="109"/>
      <c r="C45" s="110"/>
      <c r="D45" s="22"/>
      <c r="G45" s="37"/>
      <c r="H45" s="74"/>
      <c r="I45" s="74"/>
      <c r="J45" s="81" t="s">
        <v>99</v>
      </c>
      <c r="K45" s="86" t="s">
        <v>92</v>
      </c>
      <c r="L45" s="93">
        <v>6.6500000000000004E-2</v>
      </c>
    </row>
    <row r="46" spans="1:12" ht="15.75" hidden="1" thickBot="1">
      <c r="D46" s="22"/>
      <c r="G46" s="37"/>
      <c r="H46" s="74"/>
      <c r="I46" s="74"/>
      <c r="J46" s="75"/>
      <c r="K46" s="83"/>
      <c r="L46" s="87"/>
    </row>
    <row r="47" spans="1:12" ht="15.75" hidden="1" thickBot="1">
      <c r="D47" s="22"/>
      <c r="G47" s="37"/>
      <c r="H47" s="1"/>
      <c r="I47" s="1"/>
      <c r="K47" s="31" t="s">
        <v>59</v>
      </c>
      <c r="L47" s="88">
        <f>(((1+(L40+L41+L42))*(1+L43)*(1+L44))/(1-L45))-1</f>
        <v>0.27539813678414582</v>
      </c>
    </row>
    <row r="48" spans="1:12" ht="16.5">
      <c r="B48" s="38" t="s">
        <v>57</v>
      </c>
      <c r="C48" s="38"/>
      <c r="D48" s="22"/>
      <c r="G48" s="92"/>
      <c r="H48" s="89"/>
      <c r="I48" s="1"/>
      <c r="K48" s="27" t="s">
        <v>59</v>
      </c>
      <c r="L48" s="91">
        <f>L47</f>
        <v>0.27539813678414582</v>
      </c>
    </row>
    <row r="49" spans="1:12">
      <c r="B49" s="24" t="s">
        <v>58</v>
      </c>
      <c r="C49" s="25">
        <f>(C32)</f>
        <v>37534.94666666667</v>
      </c>
      <c r="G49" s="92"/>
      <c r="H49" s="89"/>
      <c r="K49"/>
      <c r="L49" s="90"/>
    </row>
    <row r="50" spans="1:12">
      <c r="B50" s="108"/>
      <c r="C50" s="108"/>
      <c r="G50" s="92"/>
      <c r="H50" s="89"/>
      <c r="K50"/>
      <c r="L50" s="90"/>
    </row>
    <row r="51" spans="1:12" ht="15.75">
      <c r="B51" s="27" t="s">
        <v>59</v>
      </c>
      <c r="C51" s="30">
        <f>L48</f>
        <v>0.27539813678414582</v>
      </c>
      <c r="G51" s="92"/>
      <c r="H51" s="89"/>
      <c r="K51"/>
      <c r="L51" s="90"/>
    </row>
    <row r="52" spans="1:12">
      <c r="G52" s="92"/>
      <c r="H52" s="89"/>
      <c r="K52"/>
      <c r="L52" s="90"/>
    </row>
    <row r="53" spans="1:12" ht="16.5">
      <c r="B53" s="104" t="s">
        <v>89</v>
      </c>
      <c r="C53" s="104"/>
      <c r="G53" s="92"/>
      <c r="H53" s="89"/>
    </row>
    <row r="54" spans="1:12">
      <c r="B54" s="24" t="s">
        <v>58</v>
      </c>
      <c r="C54" s="26">
        <f>(C49*(1+(L47)))</f>
        <v>47872.001042958953</v>
      </c>
      <c r="G54" s="37"/>
    </row>
    <row r="55" spans="1:12">
      <c r="G55" s="37"/>
    </row>
    <row r="58" spans="1:12" ht="15.75" thickBot="1"/>
    <row r="59" spans="1:12" ht="15.75" thickBot="1">
      <c r="A59" s="101" t="s">
        <v>105</v>
      </c>
      <c r="B59" s="102"/>
      <c r="C59" s="102"/>
      <c r="D59" s="103"/>
    </row>
    <row r="60" spans="1:12" ht="15.75" thickBot="1">
      <c r="A60" s="70">
        <v>4</v>
      </c>
      <c r="B60" s="68" t="s">
        <v>103</v>
      </c>
      <c r="C60" s="68" t="s">
        <v>112</v>
      </c>
      <c r="D60" s="68" t="s">
        <v>104</v>
      </c>
    </row>
    <row r="61" spans="1:12">
      <c r="A61" s="71" t="s">
        <v>106</v>
      </c>
      <c r="B61" s="95" t="s">
        <v>109</v>
      </c>
      <c r="C61" s="98">
        <v>8</v>
      </c>
      <c r="D61" s="64">
        <v>18236.95</v>
      </c>
    </row>
    <row r="62" spans="1:12">
      <c r="A62" s="94" t="s">
        <v>107</v>
      </c>
      <c r="B62" s="96" t="s">
        <v>110</v>
      </c>
      <c r="C62" s="99">
        <v>8</v>
      </c>
      <c r="D62" s="65">
        <v>18236.95</v>
      </c>
    </row>
    <row r="63" spans="1:12" ht="15.75" thickBot="1">
      <c r="A63" s="72" t="s">
        <v>108</v>
      </c>
      <c r="B63" s="97" t="s">
        <v>111</v>
      </c>
      <c r="C63" s="100">
        <v>5</v>
      </c>
      <c r="D63" s="66">
        <v>11398.1</v>
      </c>
    </row>
    <row r="64" spans="1:12">
      <c r="A64" s="2"/>
      <c r="B64" s="50"/>
      <c r="C64" s="50"/>
      <c r="D64" s="50"/>
    </row>
  </sheetData>
  <mergeCells count="4">
    <mergeCell ref="A59:D59"/>
    <mergeCell ref="J38:L38"/>
    <mergeCell ref="B53:C53"/>
    <mergeCell ref="B50:C5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55DFB5610E2143BF8728EC797E7FCC" ma:contentTypeVersion="13" ma:contentTypeDescription="Crie um novo documento." ma:contentTypeScope="" ma:versionID="5613be5b2daf425d9a3884b097a7bf89">
  <xsd:schema xmlns:xsd="http://www.w3.org/2001/XMLSchema" xmlns:xs="http://www.w3.org/2001/XMLSchema" xmlns:p="http://schemas.microsoft.com/office/2006/metadata/properties" xmlns:ns2="02256c61-820f-4e1b-8601-e9932aeccb55" xmlns:ns3="2cb5ad5d-048c-4c35-8d2a-10188fa32055" targetNamespace="http://schemas.microsoft.com/office/2006/metadata/properties" ma:root="true" ma:fieldsID="e5f5701de1495b481b1c2db596d8bd8a" ns2:_="" ns3:_="">
    <xsd:import namespace="02256c61-820f-4e1b-8601-e9932aeccb55"/>
    <xsd:import namespace="2cb5ad5d-048c-4c35-8d2a-10188fa320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56c61-820f-4e1b-8601-e9932aecc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5ad5d-048c-4c35-8d2a-10188fa32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245A8-B529-411F-9447-39AED4DAA9C7}">
  <ds:schemaRefs>
    <ds:schemaRef ds:uri="http://purl.org/dc/dcmitype/"/>
    <ds:schemaRef ds:uri="02256c61-820f-4e1b-8601-e9932aeccb55"/>
    <ds:schemaRef ds:uri="http://schemas.microsoft.com/office/infopath/2007/PartnerControls"/>
    <ds:schemaRef ds:uri="2cb5ad5d-048c-4c35-8d2a-10188fa32055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6D16C0-488B-4AC5-B04A-73151855D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56c61-820f-4e1b-8601-e9932aeccb55"/>
    <ds:schemaRef ds:uri="2cb5ad5d-048c-4c35-8d2a-10188fa32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BA723-D569-4B88-B8B8-18E03490B8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Peterson Luiz Kravetz</cp:lastModifiedBy>
  <dcterms:created xsi:type="dcterms:W3CDTF">2017-12-06T10:41:35Z</dcterms:created>
  <dcterms:modified xsi:type="dcterms:W3CDTF">2021-12-15T14:29:48Z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0x0101002D55DFB5610E2143BF8728EC797E7FCC</vt:lpwstr>
  </property>
</Properties>
</file>